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09"/>
  <workbookPr showInkAnnotation="0" codeName="ThisWorkbook" autoCompressPictures="0"/>
  <mc:AlternateContent xmlns:mc="http://schemas.openxmlformats.org/markup-compatibility/2006">
    <mc:Choice Requires="x15">
      <x15ac:absPath xmlns:x15ac="http://schemas.microsoft.com/office/spreadsheetml/2010/11/ac" url="/Users/kyradehaan/github/etdataset/nodes_source_analyses/energy/energy/"/>
    </mc:Choice>
  </mc:AlternateContent>
  <xr:revisionPtr revIDLastSave="0" documentId="13_ncr:1_{C0C80C3B-6201-1A45-9CF3-713856DB0126}" xr6:coauthVersionLast="47" xr6:coauthVersionMax="47" xr10:uidLastSave="{00000000-0000-0000-0000-000000000000}"/>
  <bookViews>
    <workbookView xWindow="0" yWindow="0" windowWidth="38400" windowHeight="21600" tabRatio="762" xr2:uid="{00000000-000D-0000-FFFF-FFFF00000000}"/>
  </bookViews>
  <sheets>
    <sheet name="Cover sheet" sheetId="14" r:id="rId1"/>
    <sheet name="Dashboard" sheetId="12" r:id="rId2"/>
    <sheet name="Research data" sheetId="13" r:id="rId3"/>
    <sheet name="Notes" sheetId="20" r:id="rId4"/>
    <sheet name="Sources" sheetId="15"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2comp2_flow">Notes!$B$51</definedName>
    <definedName name="h2comp2_mass_efficiency">Notes!$B$37</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F6" i="20" l="1"/>
  <c r="F7" i="20"/>
  <c r="M13" i="13" s="1"/>
  <c r="H13" i="13" s="1"/>
  <c r="F5" i="20" l="1"/>
  <c r="F38" i="20"/>
  <c r="F70" i="20"/>
  <c r="K13" i="13" s="1"/>
  <c r="E18" i="12" s="1"/>
  <c r="F74" i="20"/>
  <c r="F75" i="20" s="1"/>
  <c r="F76" i="20" s="1"/>
  <c r="K14" i="13" s="1"/>
  <c r="J24" i="13"/>
  <c r="H24" i="13" s="1"/>
  <c r="E30" i="12" s="1"/>
  <c r="G119" i="20"/>
  <c r="G130" i="20" s="1"/>
  <c r="G131" i="20" s="1"/>
  <c r="F140" i="20" s="1"/>
  <c r="G126" i="20"/>
  <c r="G128" i="20" s="1"/>
  <c r="G129" i="20" s="1"/>
  <c r="F141" i="20" s="1"/>
  <c r="J23" i="13"/>
  <c r="H23" i="13" s="1"/>
  <c r="E29" i="12" s="1"/>
  <c r="K8" i="13"/>
  <c r="H8" i="13" s="1"/>
  <c r="E13" i="12" s="1"/>
  <c r="G111" i="20"/>
  <c r="E20" i="12"/>
  <c r="E15" i="12"/>
  <c r="H28" i="20"/>
  <c r="E22" i="12"/>
  <c r="E21" i="12"/>
  <c r="E23" i="12"/>
  <c r="E24" i="12"/>
  <c r="E14" i="12"/>
  <c r="F39" i="20" l="1"/>
  <c r="F71" i="20"/>
  <c r="J7" i="13"/>
  <c r="H7" i="13" s="1"/>
  <c r="F78" i="20"/>
  <c r="G133" i="20"/>
  <c r="G134" i="20" s="1"/>
  <c r="G135" i="20" s="1"/>
  <c r="G136" i="20" s="1"/>
  <c r="F8" i="20" l="1"/>
  <c r="M14" i="13" s="1"/>
  <c r="H14" i="13" s="1"/>
  <c r="E19" i="12" s="1"/>
</calcChain>
</file>

<file path=xl/sharedStrings.xml><?xml version="1.0" encoding="utf-8"?>
<sst xmlns="http://schemas.openxmlformats.org/spreadsheetml/2006/main" count="281" uniqueCount="188">
  <si>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</si>
  <si>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</si>
  <si>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</si>
  <si>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</si>
  <si>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</si>
  <si>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</si>
  <si>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</si>
  <si>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</si>
  <si>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</si>
  <si>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</si>
  <si>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</si>
  <si>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</si>
  <si>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</si>
  <si>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</si>
  <si>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</si>
  <si>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</si>
  <si>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</si>
  <si>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</si>
  <si>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</si>
  <si>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</si>
  <si>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</si>
  <si>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</si>
  <si>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</si>
  <si>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</si>
  <si>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</si>
  <si>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</si>
  <si>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</si>
  <si>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</si>
  <si>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</si>
  <si>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</si>
  <si>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</si>
  <si>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</si>
  <si>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</si>
  <si>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</si>
  <si>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</si>
  <si>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</si>
  <si>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</si>
  <si>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</si>
  <si>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</si>
  <si>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</si>
  <si>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</si>
  <si>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</si>
  <si>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</si>
  <si>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</si>
  <si>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</si>
  <si>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</si>
  <si>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</si>
  <si>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</si>
  <si>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</si>
  <si>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</si>
  <si>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</si>
  <si>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</si>
  <si>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</si>
  <si>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</si>
  <si>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</si>
  <si>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</si>
  <si>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</si>
  <si>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</si>
  <si>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</si>
  <si>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</si>
  <si>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</si>
  <si>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</si>
  <si>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euro/FLH</t>
  </si>
  <si>
    <t>wacc</t>
  </si>
  <si>
    <t>%</t>
  </si>
  <si>
    <t>Weighted average cost of capita</t>
  </si>
  <si>
    <t>takes_part_in_ets</t>
  </si>
  <si>
    <t>yes=1, no=0</t>
  </si>
  <si>
    <t>construction_time</t>
  </si>
  <si>
    <t xml:space="preserve">Construction time of the plant </t>
  </si>
  <si>
    <t>Technical lifetime of the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</si>
  <si>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</si>
  <si>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</si>
  <si>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</si>
  <si>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</si>
  <si>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</si>
  <si>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</si>
  <si>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</si>
  <si>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</si>
  <si>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</si>
  <si>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</si>
  <si>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</si>
  <si>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</si>
  <si>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</si>
  <si>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</si>
  <si>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</si>
  <si>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</si>
  <si>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</si>
  <si>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</si>
  <si>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</si>
  <si>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</si>
  <si>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Assumption</t>
  </si>
  <si>
    <t>and</t>
  </si>
  <si>
    <t>08D_H2A_Refueling_Station_Analysis_Model_(HRSAM)_Version_1.1</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</si>
  <si>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</si>
  <si>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</si>
  <si>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</si>
  <si>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</si>
  <si>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</si>
  <si>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</si>
  <si>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</si>
  <si>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</si>
  <si>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</si>
  <si>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</si>
  <si>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</si>
  <si>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</si>
  <si>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</si>
  <si>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</si>
  <si>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full load hours</t>
  </si>
  <si>
    <t>Australia</t>
  </si>
  <si>
    <t>Hydrogen-Based Energy Conversion - SBC Energy Institute</t>
  </si>
  <si>
    <t>output.loss</t>
  </si>
  <si>
    <t>Hydrogen_Delivery_Scenario_Analysis_Model (HDSAM)</t>
  </si>
  <si>
    <t>Compressor</t>
  </si>
  <si>
    <t>Compressor - labor</t>
  </si>
  <si>
    <t>Compressor - other</t>
  </si>
  <si>
    <t>O&amp;M costs (per year)</t>
  </si>
  <si>
    <t>$</t>
  </si>
  <si>
    <t>Total O&amp;M per kg H2 per year</t>
  </si>
  <si>
    <t>Total investment costs per kg H2 per year</t>
  </si>
  <si>
    <t>Real fixed charge rate</t>
  </si>
  <si>
    <t>Yearly O&amp;M per kg H2</t>
  </si>
  <si>
    <t>Yearly investment per kg H2</t>
  </si>
  <si>
    <t>Set taxes to 0 (ETM calculates national costs, hence disregards taxes)</t>
  </si>
  <si>
    <t>US Department of Energy - Hydrogen_Delivery_Scenario_Analysis_Model (HDSAM)</t>
  </si>
  <si>
    <t>https://www.hydrogen.energy.gov/h2a_delivery.html</t>
  </si>
  <si>
    <t>Quintel assumption</t>
  </si>
  <si>
    <t>Efficiency of compressor</t>
  </si>
  <si>
    <t>Efficiency of pipeline</t>
  </si>
  <si>
    <t>Investment costs</t>
  </si>
  <si>
    <t>H2 compressor + pipeline</t>
  </si>
  <si>
    <t>Net hydrogen delivered by H2 compressor + pipeline</t>
  </si>
  <si>
    <t>Pipeline</t>
  </si>
  <si>
    <t>Pipeline - other</t>
  </si>
  <si>
    <t>Pipeline - labor</t>
  </si>
  <si>
    <t>kg/year</t>
  </si>
  <si>
    <t>dollar</t>
  </si>
  <si>
    <t>Total levelized cost per kg h2 per year</t>
  </si>
  <si>
    <t>Total levelized cost per mj h2 per year</t>
  </si>
  <si>
    <t>Total levelized cost per mwh h2 per year</t>
  </si>
  <si>
    <t>MW of pipeline</t>
  </si>
  <si>
    <t>http://s3.amazonaws.com/zanran_storage/www.roads2hy.com/ContentPages/2498021066.pdf</t>
  </si>
  <si>
    <t>investment_costs</t>
  </si>
  <si>
    <t>Road2HyCom - Technology pathways and carbon balance</t>
  </si>
  <si>
    <t>H2 transported</t>
  </si>
  <si>
    <t>tonne/year</t>
  </si>
  <si>
    <t>transport cost</t>
  </si>
  <si>
    <t>euro/km/tonne</t>
  </si>
  <si>
    <t>km</t>
  </si>
  <si>
    <t>assumption: transport distance</t>
  </si>
  <si>
    <t>euro/tonne</t>
  </si>
  <si>
    <t>euro/year</t>
  </si>
  <si>
    <t>Roads2hy</t>
  </si>
  <si>
    <t>euro/kg/year</t>
  </si>
  <si>
    <t>ter vergelijking</t>
  </si>
  <si>
    <t>euro/kg</t>
  </si>
  <si>
    <t>assumption: pipeline capacity of 1500 MW, since then the transport costs are stabilizing</t>
  </si>
  <si>
    <t>Roads2HyCom - Technology pathways and carbon balance</t>
  </si>
  <si>
    <t>01/20/2009</t>
  </si>
  <si>
    <t>investment price depends linearly on the transport distance</t>
  </si>
  <si>
    <t>See https://github.com/quintel/documentation/blob/master/general/cost_calculations.md#weighted-average-cost-of-capital</t>
  </si>
  <si>
    <t>Pipeline distance</t>
  </si>
  <si>
    <t>Quitnel assumption</t>
  </si>
  <si>
    <t>CAPEX H2 infrastructure</t>
  </si>
  <si>
    <t>EUR/MWth_LHV/km</t>
  </si>
  <si>
    <t>Costs are assumed to be for new infrastructure rather than repurposing existing natural gas pipelines</t>
  </si>
  <si>
    <t>CAPEX H2 compression</t>
  </si>
  <si>
    <t>OPEX incl pumping</t>
  </si>
  <si>
    <t>EUR/MWth_LHV/km/year</t>
  </si>
  <si>
    <t>MWth</t>
  </si>
  <si>
    <t>h</t>
  </si>
  <si>
    <t>lifetime compression</t>
  </si>
  <si>
    <t>yr</t>
  </si>
  <si>
    <t>lifetime pipelines</t>
  </si>
  <si>
    <t>Costs per MWth hydrogen output</t>
  </si>
  <si>
    <t>hydrogen output capacity</t>
  </si>
  <si>
    <t>initial investment costs</t>
  </si>
  <si>
    <t>fixed O&amp;M costs</t>
  </si>
  <si>
    <t>€</t>
  </si>
  <si>
    <t>€/yr</t>
  </si>
  <si>
    <t>From North Sea Wind Power Hub programme, Pathway 2.0 Techno-economic data</t>
  </si>
  <si>
    <t>NSWPH</t>
  </si>
  <si>
    <t>NSWPH dataset is applied</t>
  </si>
  <si>
    <t>NSWPH dataset</t>
  </si>
  <si>
    <t>NL</t>
  </si>
  <si>
    <t>https://zenodo.org/records/10101328</t>
  </si>
  <si>
    <t>energy_hydrogen_transport_pipelines</t>
  </si>
  <si>
    <t>Kyra de Haan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</si>
</sst>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43" formatCode="_ * #,##0.00_ ;_ * \-#,##0.00_ ;_ * &quot;-&quot;??_ ;_ @_ "/>
    <numFmt numFmtId="164" formatCode="&quot;€&quot;#,##0.00;[Red]\-&quot;€&quot;#,##0.00"/>
    <numFmt numFmtId="165" formatCode="0.0"/>
    <numFmt numFmtId="166" formatCode="0.000"/>
    <numFmt numFmtId="167" formatCode="0.0000"/>
    <numFmt numFmtId="169" formatCode="#,##0.000"/>
    <numFmt numFmtId="170" formatCode="#,##0.0000"/>
    <numFmt numFmtId="171" formatCode="#,##0.00000"/>
    <numFmt numFmtId="172" formatCode="#,##0.000000000"/>
    <numFmt numFmtId="173" formatCode="###0.00"/>
  </numFmts>
  <fonts count="4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
      <sz val="12"/>
      <color theme="1"/>
      <name val="Lettertype hoofdtekst"/>
      <family val="2"/>
    </font>
    <font>
      <u/>
      <sz val="12"/>
      <color theme="1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9">
    <xf numFmtId="0" fontId="0" fillId="0" borderId="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38" fillId="0" borderId="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43" fontId="46" fillId="0" borderId="0" applyFont="0" applyFill="0" applyBorder="0" applyAlignment="0" applyProtection="0"/>
  </cellStyleXfs>
  <cellXfs count="203">
    <xf numFmtId="0" fontId="0" fillId="0" borderId="0" xfId="0"/>
    <xf numFmtId="0" fontId="29" fillId="3" borderId="7" xfId="0" applyFont="1" applyFill="1" applyBorder="1"/>
    <xf numFmtId="0" fontId="30" fillId="3" borderId="17" xfId="0" applyFont="1" applyFill="1" applyBorder="1"/>
    <xf numFmtId="0" fontId="29" fillId="3" borderId="13" xfId="0" applyFont="1" applyFill="1" applyBorder="1"/>
    <xf numFmtId="0" fontId="31" fillId="3" borderId="7" xfId="0" applyFont="1" applyFill="1" applyBorder="1" applyAlignment="1">
      <alignment vertical="center"/>
    </xf>
    <xf numFmtId="49" fontId="29" fillId="2" borderId="8" xfId="0" applyNumberFormat="1" applyFont="1" applyFill="1" applyBorder="1" applyAlignment="1">
      <alignment horizontal="left"/>
    </xf>
    <xf numFmtId="0" fontId="31" fillId="3" borderId="1" xfId="0" applyFont="1" applyFill="1" applyBorder="1" applyAlignment="1">
      <alignment vertical="center"/>
    </xf>
    <xf numFmtId="0" fontId="29" fillId="3" borderId="14" xfId="0" applyFont="1" applyFill="1" applyBorder="1"/>
    <xf numFmtId="0" fontId="29" fillId="3" borderId="0" xfId="0" applyFont="1" applyFill="1"/>
    <xf numFmtId="0" fontId="28" fillId="2" borderId="0" xfId="0" applyFont="1" applyFill="1" applyAlignment="1">
      <alignment vertical="center"/>
    </xf>
    <xf numFmtId="1" fontId="28" fillId="2" borderId="0" xfId="0" applyNumberFormat="1" applyFont="1" applyFill="1" applyAlignment="1">
      <alignment horizontal="right" vertical="center"/>
    </xf>
    <xf numFmtId="2" fontId="28" fillId="2" borderId="0" xfId="0" applyNumberFormat="1" applyFont="1" applyFill="1" applyAlignment="1">
      <alignment horizontal="right" vertical="center"/>
    </xf>
    <xf numFmtId="0" fontId="28" fillId="0" borderId="0" xfId="0" applyFont="1" applyAlignment="1">
      <alignment horizontal="left" vertical="center"/>
    </xf>
    <xf numFmtId="0" fontId="28" fillId="2" borderId="0" xfId="0" applyFont="1" applyFill="1"/>
    <xf numFmtId="0" fontId="28" fillId="2" borderId="5" xfId="0" applyFont="1" applyFill="1" applyBorder="1"/>
    <xf numFmtId="0" fontId="28" fillId="2" borderId="9" xfId="0" applyFont="1" applyFill="1" applyBorder="1"/>
    <xf numFmtId="0" fontId="28" fillId="0" borderId="9" xfId="0" applyFont="1" applyBorder="1"/>
    <xf numFmtId="0" fontId="30" fillId="0" borderId="9" xfId="0" applyFont="1" applyBorder="1"/>
    <xf numFmtId="49" fontId="28" fillId="2" borderId="0" xfId="0" applyNumberFormat="1" applyFont="1" applyFill="1"/>
    <xf numFmtId="49" fontId="28" fillId="2" borderId="9" xfId="0" applyNumberFormat="1" applyFont="1" applyFill="1" applyBorder="1"/>
    <xf numFmtId="0" fontId="28" fillId="2" borderId="4" xfId="0" applyFont="1" applyFill="1" applyBorder="1"/>
    <xf numFmtId="0" fontId="30" fillId="0" borderId="0" xfId="0" applyFont="1"/>
    <xf numFmtId="0" fontId="25" fillId="2" borderId="0" xfId="0" applyFont="1" applyFill="1"/>
    <xf numFmtId="0" fontId="29" fillId="0" borderId="0" xfId="0" applyFont="1"/>
    <xf numFmtId="0" fontId="28" fillId="0" borderId="16" xfId="0" applyFont="1" applyBorder="1"/>
    <xf numFmtId="0" fontId="28" fillId="2" borderId="6" xfId="0" applyFont="1" applyFill="1" applyBorder="1"/>
    <xf numFmtId="0" fontId="29" fillId="3" borderId="17" xfId="0" applyFont="1" applyFill="1" applyBorder="1"/>
    <xf numFmtId="0" fontId="29" fillId="3" borderId="2" xfId="0" applyFont="1" applyFill="1" applyBorder="1"/>
    <xf numFmtId="0" fontId="25" fillId="2" borderId="2" xfId="0" applyFont="1" applyFill="1" applyBorder="1"/>
    <xf numFmtId="0" fontId="32" fillId="3" borderId="0" xfId="0" applyFont="1" applyFill="1"/>
    <xf numFmtId="0" fontId="25" fillId="2" borderId="7" xfId="0" applyFont="1" applyFill="1" applyBorder="1"/>
    <xf numFmtId="0" fontId="28" fillId="0" borderId="0" xfId="0" applyFont="1"/>
    <xf numFmtId="0" fontId="30" fillId="3" borderId="0" xfId="0" applyFont="1" applyFill="1"/>
    <xf numFmtId="0" fontId="28" fillId="2" borderId="0" xfId="0" applyFont="1" applyFill="1" applyAlignment="1">
      <alignment horizontal="left" vertical="center"/>
    </xf>
    <xf numFmtId="0" fontId="24" fillId="2" borderId="0" xfId="0" applyFont="1" applyFill="1"/>
    <xf numFmtId="0" fontId="24" fillId="2" borderId="3" xfId="0" applyFont="1" applyFill="1" applyBorder="1"/>
    <xf numFmtId="0" fontId="24" fillId="2" borderId="15" xfId="0" applyFont="1" applyFill="1" applyBorder="1"/>
    <xf numFmtId="0" fontId="24" fillId="0" borderId="0" xfId="0" applyFont="1"/>
    <xf numFmtId="0" fontId="24" fillId="2" borderId="6" xfId="0" applyFont="1" applyFill="1" applyBorder="1"/>
    <xf numFmtId="165" fontId="24" fillId="2" borderId="18" xfId="0" applyNumberFormat="1" applyFont="1" applyFill="1" applyBorder="1"/>
    <xf numFmtId="0" fontId="23" fillId="2" borderId="0" xfId="0" applyFont="1" applyFill="1"/>
    <xf numFmtId="0" fontId="23" fillId="2" borderId="3" xfId="0" applyFont="1" applyFill="1" applyBorder="1"/>
    <xf numFmtId="0" fontId="23" fillId="2" borderId="4" xfId="0" applyFont="1" applyFill="1" applyBorder="1"/>
    <xf numFmtId="0" fontId="23" fillId="2" borderId="6" xfId="0" applyFont="1" applyFill="1" applyBorder="1"/>
    <xf numFmtId="0" fontId="23" fillId="0" borderId="0" xfId="0" applyFont="1"/>
    <xf numFmtId="2" fontId="23" fillId="2" borderId="0" xfId="0" applyNumberFormat="1" applyFont="1" applyFill="1" applyAlignment="1">
      <alignment horizontal="right" vertical="center"/>
    </xf>
    <xf numFmtId="10" fontId="23" fillId="2" borderId="0" xfId="0" applyNumberFormat="1" applyFont="1" applyFill="1" applyAlignment="1">
      <alignment horizontal="left" vertical="center" indent="2"/>
    </xf>
    <xf numFmtId="0" fontId="23" fillId="0" borderId="0" xfId="0" applyFont="1" applyAlignment="1">
      <alignment horizontal="left" vertical="center" indent="2"/>
    </xf>
    <xf numFmtId="2" fontId="23" fillId="2" borderId="18" xfId="0" applyNumberFormat="1" applyFont="1" applyFill="1" applyBorder="1"/>
    <xf numFmtId="0" fontId="22" fillId="0" borderId="0" xfId="0" applyFont="1"/>
    <xf numFmtId="1" fontId="23" fillId="2" borderId="0" xfId="0" applyNumberFormat="1" applyFont="1" applyFill="1" applyAlignment="1">
      <alignment horizontal="right" vertical="center"/>
    </xf>
    <xf numFmtId="0" fontId="21" fillId="0" borderId="0" xfId="0" applyFont="1"/>
    <xf numFmtId="0" fontId="20" fillId="0" borderId="0" xfId="0" applyFont="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49" fontId="19" fillId="2" borderId="0" xfId="0" applyNumberFormat="1" applyFont="1" applyFill="1"/>
    <xf numFmtId="49" fontId="19" fillId="2" borderId="4" xfId="0" applyNumberFormat="1" applyFont="1" applyFill="1" applyBorder="1"/>
    <xf numFmtId="0" fontId="19" fillId="2" borderId="16" xfId="0" applyFont="1" applyFill="1" applyBorder="1"/>
    <xf numFmtId="0" fontId="33" fillId="2" borderId="0" xfId="0" applyFont="1" applyFill="1"/>
    <xf numFmtId="0" fontId="33" fillId="2" borderId="3" xfId="0" applyFont="1" applyFill="1" applyBorder="1"/>
    <xf numFmtId="0" fontId="33" fillId="2" borderId="4" xfId="0" applyFont="1" applyFill="1" applyBorder="1"/>
    <xf numFmtId="0" fontId="33" fillId="2" borderId="15" xfId="0" applyFont="1" applyFill="1" applyBorder="1"/>
    <xf numFmtId="0" fontId="34" fillId="2" borderId="0" xfId="0" applyFont="1" applyFill="1"/>
    <xf numFmtId="0" fontId="33" fillId="2" borderId="9" xfId="0" applyFont="1" applyFill="1" applyBorder="1"/>
    <xf numFmtId="0" fontId="33" fillId="2" borderId="6" xfId="0" applyFont="1" applyFill="1" applyBorder="1"/>
    <xf numFmtId="0" fontId="34" fillId="2" borderId="9" xfId="0" applyFont="1" applyFill="1" applyBorder="1"/>
    <xf numFmtId="0" fontId="28" fillId="2" borderId="17" xfId="0" applyFont="1" applyFill="1" applyBorder="1"/>
    <xf numFmtId="0" fontId="18" fillId="2" borderId="2" xfId="0" applyFont="1" applyFill="1" applyBorder="1"/>
    <xf numFmtId="0" fontId="28" fillId="2" borderId="7" xfId="0" applyFont="1" applyFill="1" applyBorder="1"/>
    <xf numFmtId="0" fontId="18" fillId="2" borderId="0" xfId="0" applyFont="1" applyFill="1"/>
    <xf numFmtId="0" fontId="35" fillId="2" borderId="0" xfId="0" applyFont="1" applyFill="1"/>
    <xf numFmtId="0" fontId="18" fillId="2" borderId="18" xfId="0" applyFont="1" applyFill="1" applyBorder="1"/>
    <xf numFmtId="0" fontId="18" fillId="4" borderId="0" xfId="0" applyFont="1" applyFill="1"/>
    <xf numFmtId="0" fontId="18" fillId="5" borderId="0" xfId="0" applyFont="1" applyFill="1"/>
    <xf numFmtId="0" fontId="18" fillId="6" borderId="0" xfId="0" applyFont="1" applyFill="1"/>
    <xf numFmtId="0" fontId="18" fillId="7" borderId="0" xfId="0" applyFont="1" applyFill="1"/>
    <xf numFmtId="0" fontId="18" fillId="2" borderId="7" xfId="0" applyFont="1" applyFill="1" applyBorder="1"/>
    <xf numFmtId="0" fontId="18" fillId="8" borderId="0" xfId="0" applyFont="1" applyFill="1"/>
    <xf numFmtId="0" fontId="18" fillId="9" borderId="0" xfId="0" applyFont="1" applyFill="1"/>
    <xf numFmtId="0" fontId="18" fillId="10" borderId="0" xfId="0" applyFont="1" applyFill="1"/>
    <xf numFmtId="0" fontId="18" fillId="11" borderId="0" xfId="0" applyFont="1" applyFill="1"/>
    <xf numFmtId="0" fontId="28" fillId="2" borderId="9" xfId="0" applyFont="1" applyFill="1" applyBorder="1" applyAlignment="1">
      <alignment vertical="center"/>
    </xf>
    <xf numFmtId="166" fontId="23" fillId="2" borderId="0" xfId="0" applyNumberFormat="1" applyFont="1" applyFill="1" applyAlignment="1">
      <alignment vertical="center"/>
    </xf>
    <xf numFmtId="0" fontId="28" fillId="2" borderId="19" xfId="0" applyFont="1" applyFill="1" applyBorder="1"/>
    <xf numFmtId="0" fontId="24" fillId="2" borderId="5" xfId="0" applyFont="1" applyFill="1" applyBorder="1"/>
    <xf numFmtId="0" fontId="29" fillId="2" borderId="0" xfId="0" applyFont="1" applyFill="1"/>
    <xf numFmtId="0" fontId="34" fillId="2" borderId="16" xfId="0" applyFont="1" applyFill="1" applyBorder="1"/>
    <xf numFmtId="0" fontId="33" fillId="2" borderId="19" xfId="0" applyFont="1" applyFill="1" applyBorder="1"/>
    <xf numFmtId="0" fontId="17" fillId="2" borderId="0" xfId="0" applyFont="1" applyFill="1"/>
    <xf numFmtId="0" fontId="16" fillId="2" borderId="0" xfId="0" applyFont="1" applyFill="1"/>
    <xf numFmtId="0" fontId="15" fillId="2" borderId="0" xfId="0" applyFont="1" applyFill="1"/>
    <xf numFmtId="17" fontId="19" fillId="2" borderId="0" xfId="0" applyNumberFormat="1" applyFont="1" applyFill="1" applyAlignment="1">
      <alignment horizontal="right"/>
    </xf>
    <xf numFmtId="0" fontId="14" fillId="0" borderId="0" xfId="0" applyFont="1" applyAlignment="1">
      <alignment horizontal="left" vertical="center" indent="2"/>
    </xf>
    <xf numFmtId="166" fontId="14" fillId="0" borderId="0" xfId="0" applyNumberFormat="1" applyFont="1" applyAlignment="1">
      <alignment vertical="center"/>
    </xf>
    <xf numFmtId="0" fontId="13" fillId="2" borderId="0" xfId="0" applyFont="1" applyFill="1"/>
    <xf numFmtId="0" fontId="12" fillId="0" borderId="0" xfId="0" applyFont="1"/>
    <xf numFmtId="0" fontId="11" fillId="0" borderId="0" xfId="0" applyFont="1"/>
    <xf numFmtId="0" fontId="11" fillId="0" borderId="0" xfId="0" applyFont="1" applyAlignment="1">
      <alignment horizontal="left" vertical="center" indent="2"/>
    </xf>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5" fontId="11" fillId="2" borderId="18" xfId="0" applyNumberFormat="1" applyFont="1" applyFill="1" applyBorder="1"/>
    <xf numFmtId="2" fontId="11" fillId="2" borderId="0" xfId="0" applyNumberFormat="1" applyFont="1" applyFill="1"/>
    <xf numFmtId="165" fontId="11" fillId="2" borderId="0" xfId="0" applyNumberFormat="1" applyFont="1" applyFill="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Alignment="1">
      <alignment horizontal="left" vertical="center" indent="2"/>
    </xf>
    <xf numFmtId="166" fontId="11" fillId="0" borderId="0" xfId="0" applyNumberFormat="1" applyFont="1" applyAlignment="1">
      <alignment vertical="center"/>
    </xf>
    <xf numFmtId="165" fontId="11" fillId="2" borderId="18" xfId="0" applyNumberFormat="1" applyFont="1" applyFill="1" applyBorder="1" applyAlignment="1">
      <alignment horizontal="right" vertical="center"/>
    </xf>
    <xf numFmtId="2" fontId="11" fillId="2" borderId="0" xfId="0" applyNumberFormat="1" applyFont="1" applyFill="1" applyAlignment="1">
      <alignment horizontal="right" vertical="center"/>
    </xf>
    <xf numFmtId="1" fontId="11" fillId="2" borderId="0" xfId="0" applyNumberFormat="1" applyFont="1" applyFill="1" applyAlignment="1">
      <alignment horizontal="right" vertical="center"/>
    </xf>
    <xf numFmtId="165" fontId="11" fillId="0" borderId="0" xfId="0" applyNumberFormat="1" applyFont="1" applyAlignment="1">
      <alignment horizontal="left" vertical="center" indent="2"/>
    </xf>
    <xf numFmtId="0" fontId="11" fillId="0" borderId="0" xfId="0" applyFont="1" applyAlignment="1">
      <alignment horizontal="left" vertical="center"/>
    </xf>
    <xf numFmtId="2" fontId="11" fillId="2" borderId="18" xfId="0" applyNumberFormat="1" applyFont="1" applyFill="1" applyBorder="1" applyAlignment="1">
      <alignment horizontal="right" vertical="center"/>
    </xf>
    <xf numFmtId="0" fontId="11" fillId="2" borderId="0" xfId="0" applyFont="1" applyFill="1" applyAlignment="1">
      <alignment horizontal="left" vertical="center"/>
    </xf>
    <xf numFmtId="0" fontId="11" fillId="0" borderId="0" xfId="0" applyFont="1" applyAlignment="1">
      <alignment vertical="top"/>
    </xf>
    <xf numFmtId="0" fontId="11" fillId="2" borderId="0" xfId="0" applyFont="1" applyFill="1" applyAlignment="1">
      <alignment vertical="top"/>
    </xf>
    <xf numFmtId="167" fontId="24" fillId="2" borderId="6" xfId="0" applyNumberFormat="1" applyFont="1" applyFill="1" applyBorder="1"/>
    <xf numFmtId="167" fontId="11" fillId="0" borderId="0" xfId="0" applyNumberFormat="1" applyFont="1"/>
    <xf numFmtId="167" fontId="29" fillId="0" borderId="0" xfId="0" applyNumberFormat="1" applyFont="1"/>
    <xf numFmtId="167" fontId="24" fillId="0" borderId="0" xfId="0" applyNumberFormat="1" applyFont="1"/>
    <xf numFmtId="167" fontId="24" fillId="2" borderId="5" xfId="0" applyNumberFormat="1" applyFont="1" applyFill="1" applyBorder="1"/>
    <xf numFmtId="0" fontId="10" fillId="2" borderId="0" xfId="0" applyFont="1" applyFill="1"/>
    <xf numFmtId="0" fontId="10" fillId="0" borderId="0" xfId="0" applyFont="1"/>
    <xf numFmtId="167" fontId="10" fillId="2" borderId="6" xfId="0" applyNumberFormat="1" applyFont="1" applyFill="1" applyBorder="1"/>
    <xf numFmtId="167" fontId="10" fillId="0" borderId="0" xfId="0" applyNumberFormat="1" applyFont="1"/>
    <xf numFmtId="167" fontId="10" fillId="2" borderId="5" xfId="0" applyNumberFormat="1" applyFont="1" applyFill="1" applyBorder="1"/>
    <xf numFmtId="0" fontId="9" fillId="0" borderId="0" xfId="0" applyFont="1"/>
    <xf numFmtId="0" fontId="36" fillId="0" borderId="0" xfId="0" applyFont="1"/>
    <xf numFmtId="0" fontId="8" fillId="2" borderId="0" xfId="0" applyFont="1" applyFill="1"/>
    <xf numFmtId="0" fontId="33" fillId="2" borderId="0" xfId="0" quotePrefix="1" applyFont="1" applyFill="1"/>
    <xf numFmtId="0" fontId="8" fillId="0" borderId="0" xfId="0" applyFont="1"/>
    <xf numFmtId="167" fontId="11" fillId="2" borderId="18" xfId="0" applyNumberFormat="1" applyFont="1" applyFill="1" applyBorder="1" applyAlignment="1">
      <alignment horizontal="right" vertical="center"/>
    </xf>
    <xf numFmtId="0" fontId="8" fillId="2" borderId="18" xfId="0" applyFont="1" applyFill="1" applyBorder="1"/>
    <xf numFmtId="167" fontId="8" fillId="2" borderId="18" xfId="0" applyNumberFormat="1" applyFont="1" applyFill="1" applyBorder="1"/>
    <xf numFmtId="2" fontId="11" fillId="2" borderId="20" xfId="0" applyNumberFormat="1" applyFont="1" applyFill="1" applyBorder="1" applyAlignment="1">
      <alignment horizontal="right" vertical="center"/>
    </xf>
    <xf numFmtId="0" fontId="8" fillId="0" borderId="0" xfId="0" applyFont="1" applyAlignment="1">
      <alignment vertical="top"/>
    </xf>
    <xf numFmtId="0" fontId="36" fillId="12" borderId="18" xfId="0" applyFont="1" applyFill="1" applyBorder="1"/>
    <xf numFmtId="2" fontId="11" fillId="0" borderId="18" xfId="0" applyNumberFormat="1" applyFont="1" applyBorder="1"/>
    <xf numFmtId="0" fontId="36" fillId="12" borderId="3" xfId="0" applyFont="1" applyFill="1" applyBorder="1"/>
    <xf numFmtId="0" fontId="39" fillId="12" borderId="4" xfId="0" applyFont="1" applyFill="1" applyBorder="1"/>
    <xf numFmtId="0" fontId="36" fillId="12" borderId="15" xfId="0" applyFont="1" applyFill="1" applyBorder="1"/>
    <xf numFmtId="0" fontId="39" fillId="12" borderId="16" xfId="0" applyFont="1" applyFill="1" applyBorder="1"/>
    <xf numFmtId="0" fontId="39" fillId="12" borderId="9" xfId="0" applyFont="1" applyFill="1" applyBorder="1"/>
    <xf numFmtId="0" fontId="40" fillId="12" borderId="19" xfId="0" applyFont="1" applyFill="1" applyBorder="1"/>
    <xf numFmtId="0" fontId="39" fillId="12" borderId="6" xfId="0" applyFont="1" applyFill="1" applyBorder="1"/>
    <xf numFmtId="0" fontId="41" fillId="0" borderId="0" xfId="0" applyFont="1"/>
    <xf numFmtId="0" fontId="40" fillId="12" borderId="5" xfId="0" applyFont="1" applyFill="1" applyBorder="1"/>
    <xf numFmtId="166" fontId="36" fillId="12" borderId="18" xfId="0" applyNumberFormat="1" applyFont="1" applyFill="1" applyBorder="1"/>
    <xf numFmtId="14" fontId="36" fillId="0" borderId="0" xfId="0" applyNumberFormat="1" applyFont="1"/>
    <xf numFmtId="0" fontId="42" fillId="12" borderId="10" xfId="0" applyFont="1" applyFill="1" applyBorder="1"/>
    <xf numFmtId="0" fontId="42" fillId="12" borderId="11" xfId="0" applyFont="1" applyFill="1" applyBorder="1"/>
    <xf numFmtId="0" fontId="42" fillId="12" borderId="12" xfId="0" applyFont="1" applyFill="1" applyBorder="1"/>
    <xf numFmtId="166" fontId="33" fillId="2" borderId="0" xfId="0" applyNumberFormat="1" applyFont="1" applyFill="1"/>
    <xf numFmtId="0" fontId="7" fillId="0" borderId="0" xfId="0" applyFont="1"/>
    <xf numFmtId="167" fontId="6" fillId="0" borderId="0" xfId="0" applyNumberFormat="1" applyFont="1"/>
    <xf numFmtId="0" fontId="5" fillId="2" borderId="0" xfId="0" applyFont="1" applyFill="1"/>
    <xf numFmtId="14" fontId="19" fillId="2" borderId="0" xfId="0" applyNumberFormat="1" applyFont="1" applyFill="1"/>
    <xf numFmtId="0" fontId="5" fillId="2" borderId="18" xfId="0" applyFont="1" applyFill="1" applyBorder="1"/>
    <xf numFmtId="167" fontId="5" fillId="2" borderId="18" xfId="0" applyNumberFormat="1" applyFont="1" applyFill="1" applyBorder="1"/>
    <xf numFmtId="0" fontId="5" fillId="0" borderId="0" xfId="0" applyFont="1"/>
    <xf numFmtId="0" fontId="4" fillId="0" borderId="0" xfId="0" applyFont="1"/>
    <xf numFmtId="0" fontId="4" fillId="0" borderId="0" xfId="0" applyFont="1" applyAlignment="1">
      <alignment horizontal="left" vertical="center" indent="2"/>
    </xf>
    <xf numFmtId="0" fontId="4" fillId="2" borderId="0" xfId="0" applyFont="1" applyFill="1"/>
    <xf numFmtId="0" fontId="26" fillId="12" borderId="18" xfId="647" applyFill="1" applyBorder="1"/>
    <xf numFmtId="0" fontId="43" fillId="2" borderId="0" xfId="0" applyFont="1" applyFill="1"/>
    <xf numFmtId="0" fontId="44" fillId="2" borderId="0" xfId="0" applyFont="1" applyFill="1"/>
    <xf numFmtId="2" fontId="23" fillId="2" borderId="18" xfId="0" applyNumberFormat="1" applyFont="1" applyFill="1" applyBorder="1" applyAlignment="1">
      <alignment horizontal="right" vertical="center"/>
    </xf>
    <xf numFmtId="1" fontId="23" fillId="2" borderId="18" xfId="0" applyNumberFormat="1" applyFont="1" applyFill="1" applyBorder="1" applyAlignment="1">
      <alignment horizontal="right" vertical="center"/>
    </xf>
    <xf numFmtId="1" fontId="11" fillId="2" borderId="18" xfId="0" applyNumberFormat="1" applyFont="1" applyFill="1" applyBorder="1" applyAlignment="1">
      <alignment horizontal="right" vertical="center"/>
    </xf>
    <xf numFmtId="0" fontId="33" fillId="2" borderId="0" xfId="0" applyFont="1" applyFill="1" applyAlignment="1">
      <alignment vertical="top"/>
    </xf>
    <xf numFmtId="0" fontId="45" fillId="2" borderId="0" xfId="0" applyFont="1" applyFill="1"/>
    <xf numFmtId="3" fontId="33" fillId="2" borderId="0" xfId="0" applyNumberFormat="1" applyFont="1" applyFill="1"/>
    <xf numFmtId="169" fontId="33" fillId="2" borderId="0" xfId="0" applyNumberFormat="1" applyFont="1" applyFill="1"/>
    <xf numFmtId="170" fontId="33" fillId="2" borderId="0" xfId="0" applyNumberFormat="1" applyFont="1" applyFill="1"/>
    <xf numFmtId="166" fontId="34" fillId="2" borderId="0" xfId="0" applyNumberFormat="1" applyFont="1" applyFill="1"/>
    <xf numFmtId="0" fontId="3" fillId="2" borderId="0" xfId="0" applyFont="1" applyFill="1"/>
    <xf numFmtId="2" fontId="11" fillId="0" borderId="0" xfId="0" applyNumberFormat="1" applyFont="1"/>
    <xf numFmtId="165" fontId="11" fillId="2" borderId="0" xfId="0" applyNumberFormat="1" applyFont="1" applyFill="1" applyAlignment="1">
      <alignment horizontal="right" vertical="center"/>
    </xf>
    <xf numFmtId="2" fontId="23" fillId="2" borderId="0" xfId="0" applyNumberFormat="1" applyFont="1" applyFill="1"/>
    <xf numFmtId="2" fontId="33" fillId="2" borderId="0" xfId="0" applyNumberFormat="1" applyFont="1" applyFill="1"/>
    <xf numFmtId="171" fontId="33" fillId="2" borderId="0" xfId="0" applyNumberFormat="1" applyFont="1" applyFill="1"/>
    <xf numFmtId="172" fontId="33" fillId="2" borderId="0" xfId="0" applyNumberFormat="1" applyFont="1" applyFill="1"/>
    <xf numFmtId="164" fontId="33" fillId="2" borderId="0" xfId="0" applyNumberFormat="1" applyFont="1" applyFill="1"/>
    <xf numFmtId="173" fontId="33" fillId="2" borderId="0" xfId="0" applyNumberFormat="1" applyFont="1" applyFill="1"/>
    <xf numFmtId="0" fontId="2" fillId="2" borderId="0" xfId="0" applyFont="1" applyFill="1"/>
    <xf numFmtId="0" fontId="36" fillId="12" borderId="7" xfId="0" applyFont="1" applyFill="1" applyBorder="1" applyAlignment="1">
      <alignment horizontal="left" vertical="top" wrapText="1"/>
    </xf>
    <xf numFmtId="0" fontId="36" fillId="12" borderId="0" xfId="0" applyFont="1" applyFill="1" applyAlignment="1">
      <alignment horizontal="left" vertical="top" wrapText="1"/>
    </xf>
    <xf numFmtId="0" fontId="1" fillId="2" borderId="0" xfId="0" applyFont="1" applyFill="1"/>
    <xf numFmtId="165" fontId="1" fillId="2" borderId="0" xfId="0" applyNumberFormat="1" applyFont="1" applyFill="1"/>
    <xf numFmtId="0" fontId="1" fillId="0" borderId="0" xfId="0" applyFont="1"/>
    <xf numFmtId="43" fontId="33" fillId="2" borderId="0" xfId="648" applyFont="1" applyFill="1"/>
    <xf numFmtId="166" fontId="24" fillId="2" borderId="18" xfId="0" applyNumberFormat="1" applyFont="1" applyFill="1" applyBorder="1"/>
    <xf numFmtId="0" fontId="1" fillId="2" borderId="18" xfId="0" applyFont="1" applyFill="1" applyBorder="1"/>
    <xf numFmtId="0" fontId="7" fillId="0" borderId="0" xfId="0" applyFont="1" applyFill="1" applyAlignment="1">
      <alignment horizontal="left" vertical="center" indent="2"/>
    </xf>
    <xf numFmtId="0" fontId="11" fillId="0" borderId="0" xfId="0" applyFont="1" applyFill="1"/>
    <xf numFmtId="0" fontId="4" fillId="0" borderId="0" xfId="0" applyFont="1" applyFill="1" applyAlignment="1">
      <alignment horizontal="left" vertical="top"/>
    </xf>
    <xf numFmtId="17" fontId="1" fillId="2" borderId="0" xfId="0" applyNumberFormat="1" applyFont="1" applyFill="1" applyAlignment="1">
      <alignment horizontal="right"/>
    </xf>
    <xf numFmtId="0" fontId="47" fillId="2" borderId="0" xfId="647" applyFont="1" applyFill="1"/>
  </cellXfs>
  <cellStyles count="649">
    <cellStyle name="Comma" xfId="648" builtinId="3"/>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7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7" Type="http://schemas.openxmlformats.org/officeDocument/2006/relationships/image" Target="../media/image7.png"/><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8</xdr:col>
      <xdr:colOff>0</xdr:colOff>
      <xdr:row>152</xdr:row>
      <xdr:rowOff>101600</xdr:rowOff>
    </xdr:from>
    <xdr:to>
      <xdr:col>14</xdr:col>
      <xdr:colOff>584200</xdr:colOff>
      <xdr:row>210</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9</xdr:col>
      <xdr:colOff>482600</xdr:colOff>
      <xdr:row>29</xdr:row>
      <xdr:rowOff>101600</xdr:rowOff>
    </xdr:from>
    <xdr:to>
      <xdr:col>17</xdr:col>
      <xdr:colOff>1689100</xdr:colOff>
      <xdr:row>56</xdr:row>
      <xdr:rowOff>768</xdr:rowOff>
    </xdr:to>
    <xdr:pic>
      <xdr:nvPicPr>
        <xdr:cNvPr id="6" name="Picture 5">
          <a:extLst>
            <a:ext uri="{FF2B5EF4-FFF2-40B4-BE49-F238E27FC236}">
              <a16:creationId xmlns:a16="http://schemas.microsoft.com/office/drawing/2014/main" id="{7650A050-96B6-E042-93B9-2659A1ED3FED}"/>
            </a:ext>
          </a:extLst>
        </xdr:cNvPr>
        <xdr:cNvPicPr>
          <a:picLocks noChangeAspect="1"/>
        </xdr:cNvPicPr>
      </xdr:nvPicPr>
      <xdr:blipFill>
        <a:blip xmlns:r="http://schemas.openxmlformats.org/officeDocument/2006/relationships" r:embed="rId2"/>
        <a:stretch>
          <a:fillRect/>
        </a:stretch>
      </xdr:blipFill>
      <xdr:spPr>
        <a:xfrm>
          <a:off x="9702800" y="2921000"/>
          <a:ext cx="9055100" cy="5384800"/>
        </a:xfrm>
        <a:prstGeom prst="rect">
          <a:avLst/>
        </a:prstGeom>
      </xdr:spPr>
    </xdr:pic>
    <xdr:clientData/>
  </xdr:twoCellAnchor>
  <xdr:twoCellAnchor editAs="oneCell">
    <xdr:from>
      <xdr:col>17</xdr:col>
      <xdr:colOff>1655232</xdr:colOff>
      <xdr:row>30</xdr:row>
      <xdr:rowOff>25400</xdr:rowOff>
    </xdr:from>
    <xdr:to>
      <xdr:col>30</xdr:col>
      <xdr:colOff>740832</xdr:colOff>
      <xdr:row>56</xdr:row>
      <xdr:rowOff>177800</xdr:rowOff>
    </xdr:to>
    <xdr:pic>
      <xdr:nvPicPr>
        <xdr:cNvPr id="7" name="Picture 6">
          <a:extLst>
            <a:ext uri="{FF2B5EF4-FFF2-40B4-BE49-F238E27FC236}">
              <a16:creationId xmlns:a16="http://schemas.microsoft.com/office/drawing/2014/main" id="{210DAAEC-EEC0-4145-B53E-EEF52E09E2A5}"/>
            </a:ext>
          </a:extLst>
        </xdr:cNvPr>
        <xdr:cNvPicPr>
          <a:picLocks noChangeAspect="1"/>
        </xdr:cNvPicPr>
      </xdr:nvPicPr>
      <xdr:blipFill>
        <a:blip xmlns:r="http://schemas.openxmlformats.org/officeDocument/2006/relationships" r:embed="rId3"/>
        <a:stretch>
          <a:fillRect/>
        </a:stretch>
      </xdr:blipFill>
      <xdr:spPr>
        <a:xfrm>
          <a:off x="18724032" y="3048000"/>
          <a:ext cx="13068300" cy="5435600"/>
        </a:xfrm>
        <a:prstGeom prst="rect">
          <a:avLst/>
        </a:prstGeom>
      </xdr:spPr>
    </xdr:pic>
    <xdr:clientData/>
  </xdr:twoCellAnchor>
  <xdr:twoCellAnchor editAs="oneCell">
    <xdr:from>
      <xdr:col>9</xdr:col>
      <xdr:colOff>63500</xdr:colOff>
      <xdr:row>110</xdr:row>
      <xdr:rowOff>88900</xdr:rowOff>
    </xdr:from>
    <xdr:to>
      <xdr:col>15</xdr:col>
      <xdr:colOff>635000</xdr:colOff>
      <xdr:row>123</xdr:row>
      <xdr:rowOff>165100</xdr:rowOff>
    </xdr:to>
    <xdr:pic>
      <xdr:nvPicPr>
        <xdr:cNvPr id="14" name="Picture 13">
          <a:extLst>
            <a:ext uri="{FF2B5EF4-FFF2-40B4-BE49-F238E27FC236}">
              <a16:creationId xmlns:a16="http://schemas.microsoft.com/office/drawing/2014/main" id="{FDC28516-5D16-F245-889B-739E0FA2A4EE}"/>
            </a:ext>
          </a:extLst>
        </xdr:cNvPr>
        <xdr:cNvPicPr>
          <a:picLocks noChangeAspect="1"/>
        </xdr:cNvPicPr>
      </xdr:nvPicPr>
      <xdr:blipFill>
        <a:blip xmlns:r="http://schemas.openxmlformats.org/officeDocument/2006/relationships" r:embed="rId4"/>
        <a:stretch>
          <a:fillRect/>
        </a:stretch>
      </xdr:blipFill>
      <xdr:spPr>
        <a:xfrm>
          <a:off x="9575800" y="11442700"/>
          <a:ext cx="6350000" cy="2717800"/>
        </a:xfrm>
        <a:prstGeom prst="rect">
          <a:avLst/>
        </a:prstGeom>
      </xdr:spPr>
    </xdr:pic>
    <xdr:clientData/>
  </xdr:twoCellAnchor>
  <xdr:twoCellAnchor editAs="oneCell">
    <xdr:from>
      <xdr:col>15</xdr:col>
      <xdr:colOff>850900</xdr:colOff>
      <xdr:row>105</xdr:row>
      <xdr:rowOff>0</xdr:rowOff>
    </xdr:from>
    <xdr:to>
      <xdr:col>19</xdr:col>
      <xdr:colOff>736600</xdr:colOff>
      <xdr:row>150</xdr:row>
      <xdr:rowOff>101600</xdr:rowOff>
    </xdr:to>
    <xdr:pic>
      <xdr:nvPicPr>
        <xdr:cNvPr id="19" name="Picture 18">
          <a:extLst>
            <a:ext uri="{FF2B5EF4-FFF2-40B4-BE49-F238E27FC236}">
              <a16:creationId xmlns:a16="http://schemas.microsoft.com/office/drawing/2014/main" id="{6C2AB6A1-95CC-7945-BE61-F0E56EB7C6E6}"/>
            </a:ext>
          </a:extLst>
        </xdr:cNvPr>
        <xdr:cNvPicPr>
          <a:picLocks noChangeAspect="1"/>
        </xdr:cNvPicPr>
      </xdr:nvPicPr>
      <xdr:blipFill>
        <a:blip xmlns:r="http://schemas.openxmlformats.org/officeDocument/2006/relationships" r:embed="rId5"/>
        <a:stretch>
          <a:fillRect/>
        </a:stretch>
      </xdr:blipFill>
      <xdr:spPr>
        <a:xfrm>
          <a:off x="16687800" y="28498800"/>
          <a:ext cx="6997700" cy="9245600"/>
        </a:xfrm>
        <a:prstGeom prst="rect">
          <a:avLst/>
        </a:prstGeom>
      </xdr:spPr>
    </xdr:pic>
    <xdr:clientData/>
  </xdr:twoCellAnchor>
  <xdr:twoCellAnchor editAs="oneCell">
    <xdr:from>
      <xdr:col>10</xdr:col>
      <xdr:colOff>406400</xdr:colOff>
      <xdr:row>60</xdr:row>
      <xdr:rowOff>139700</xdr:rowOff>
    </xdr:from>
    <xdr:to>
      <xdr:col>17</xdr:col>
      <xdr:colOff>1282700</xdr:colOff>
      <xdr:row>98</xdr:row>
      <xdr:rowOff>139700</xdr:rowOff>
    </xdr:to>
    <xdr:pic>
      <xdr:nvPicPr>
        <xdr:cNvPr id="2" name="Picture 1">
          <a:extLst>
            <a:ext uri="{FF2B5EF4-FFF2-40B4-BE49-F238E27FC236}">
              <a16:creationId xmlns:a16="http://schemas.microsoft.com/office/drawing/2014/main" id="{8FF9B55F-D0F6-B14A-962E-0AF8C8E1A025}"/>
            </a:ext>
          </a:extLst>
        </xdr:cNvPr>
        <xdr:cNvPicPr>
          <a:picLocks noChangeAspect="1"/>
        </xdr:cNvPicPr>
      </xdr:nvPicPr>
      <xdr:blipFill>
        <a:blip xmlns:r="http://schemas.openxmlformats.org/officeDocument/2006/relationships" r:embed="rId6"/>
        <a:stretch>
          <a:fillRect/>
        </a:stretch>
      </xdr:blipFill>
      <xdr:spPr>
        <a:xfrm>
          <a:off x="12306300" y="9258300"/>
          <a:ext cx="7912100" cy="7721600"/>
        </a:xfrm>
        <a:prstGeom prst="rect">
          <a:avLst/>
        </a:prstGeom>
      </xdr:spPr>
    </xdr:pic>
    <xdr:clientData/>
  </xdr:twoCellAnchor>
  <xdr:twoCellAnchor editAs="oneCell">
    <xdr:from>
      <xdr:col>13</xdr:col>
      <xdr:colOff>300527</xdr:colOff>
      <xdr:row>6</xdr:row>
      <xdr:rowOff>27892</xdr:rowOff>
    </xdr:from>
    <xdr:to>
      <xdr:col>23</xdr:col>
      <xdr:colOff>613196</xdr:colOff>
      <xdr:row>22</xdr:row>
      <xdr:rowOff>65991</xdr:rowOff>
    </xdr:to>
    <xdr:pic>
      <xdr:nvPicPr>
        <xdr:cNvPr id="3" name="Picture 2">
          <a:extLst>
            <a:ext uri="{FF2B5EF4-FFF2-40B4-BE49-F238E27FC236}">
              <a16:creationId xmlns:a16="http://schemas.microsoft.com/office/drawing/2014/main" id="{CF9CEB58-A4D7-AA46-B5B0-4CDDA1807351}"/>
            </a:ext>
          </a:extLst>
        </xdr:cNvPr>
        <xdr:cNvPicPr>
          <a:picLocks noChangeAspect="1"/>
        </xdr:cNvPicPr>
      </xdr:nvPicPr>
      <xdr:blipFill>
        <a:blip xmlns:r="http://schemas.openxmlformats.org/officeDocument/2006/relationships" r:embed="rId7"/>
        <a:stretch>
          <a:fillRect/>
        </a:stretch>
      </xdr:blipFill>
      <xdr:spPr>
        <a:xfrm>
          <a:off x="15564265" y="1250415"/>
          <a:ext cx="12217436" cy="326651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_rels/sheet5.xml.rels><?xml version="1.0" encoding="UTF-8" standalone="yes"?>
<Relationships xmlns="http://schemas.openxmlformats.org/package/2006/relationships"><Relationship Id="rId2" Type="http://schemas.openxmlformats.org/officeDocument/2006/relationships/hyperlink" Target="https://zenodo.org/records/10101328" TargetMode="External"/><Relationship Id="rId1" Type="http://schemas.openxmlformats.org/officeDocument/2006/relationships/hyperlink" Target="https://zenodo.org/records/1010132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tabSelected="1" workbookViewId="0">
      <selection activeCell="C6" sqref="C6"/>
    </sheetView>
  </sheetViews>
  <sheetFormatPr baseColWidth="10" defaultColWidth="10.6640625" defaultRowHeight="16"/>
  <cols>
    <col min="1" max="1" width="3.5" style="30" customWidth="1"/>
    <col min="2" max="2" width="11.5" style="22" customWidth="1"/>
    <col min="3" max="3" width="40.33203125" style="22" customWidth="1"/>
    <col min="4" max="16384" width="10.6640625" style="22"/>
  </cols>
  <sheetData>
    <row r="1" spans="1:3" s="28" customFormat="1">
      <c r="A1" s="26"/>
      <c r="B1" s="27"/>
      <c r="C1" s="27"/>
    </row>
    <row r="2" spans="1:3" ht="21">
      <c r="A2" s="1"/>
      <c r="B2" s="29" t="s">
        <v>10</v>
      </c>
      <c r="C2" s="29"/>
    </row>
    <row r="3" spans="1:3">
      <c r="A3" s="1"/>
      <c r="B3" s="8"/>
      <c r="C3" s="8"/>
    </row>
    <row r="4" spans="1:3">
      <c r="A4" s="1"/>
      <c r="B4" s="2" t="s">
        <v>11</v>
      </c>
      <c r="C4" s="3" t="s">
        <v>186</v>
      </c>
    </row>
    <row r="5" spans="1:3">
      <c r="A5" s="1"/>
      <c r="B5" s="4" t="s">
        <v>42</v>
      </c>
      <c r="C5" s="5" t="s">
        <v>187</v>
      </c>
    </row>
    <row r="6" spans="1:3">
      <c r="A6" s="1"/>
      <c r="B6" s="6" t="s">
        <v>13</v>
      </c>
      <c r="C6" s="7" t="s">
        <v>14</v>
      </c>
    </row>
    <row r="7" spans="1:3">
      <c r="A7" s="1"/>
      <c r="B7" s="8"/>
      <c r="C7" s="8"/>
    </row>
    <row r="8" spans="1:3">
      <c r="A8" s="1"/>
      <c r="B8" s="8"/>
      <c r="C8" s="8"/>
    </row>
    <row r="9" spans="1:3">
      <c r="A9" s="1"/>
      <c r="B9" s="68" t="s">
        <v>27</v>
      </c>
      <c r="C9" s="69"/>
    </row>
    <row r="10" spans="1:3">
      <c r="A10" s="1"/>
      <c r="B10" s="70"/>
      <c r="C10" s="71"/>
    </row>
    <row r="11" spans="1:3">
      <c r="A11" s="1"/>
      <c r="B11" s="70" t="s">
        <v>28</v>
      </c>
      <c r="C11" s="72" t="s">
        <v>29</v>
      </c>
    </row>
    <row r="12" spans="1:3" ht="17" thickBot="1">
      <c r="A12" s="1"/>
      <c r="B12" s="70"/>
      <c r="C12" s="13" t="s">
        <v>30</v>
      </c>
    </row>
    <row r="13" spans="1:3" ht="17" thickBot="1">
      <c r="A13" s="1"/>
      <c r="B13" s="70"/>
      <c r="C13" s="73" t="s">
        <v>31</v>
      </c>
    </row>
    <row r="14" spans="1:3">
      <c r="A14" s="1"/>
      <c r="B14" s="70"/>
      <c r="C14" s="71" t="s">
        <v>32</v>
      </c>
    </row>
    <row r="15" spans="1:3">
      <c r="A15" s="1"/>
      <c r="B15" s="70"/>
      <c r="C15" s="71"/>
    </row>
    <row r="16" spans="1:3">
      <c r="A16" s="1"/>
      <c r="B16" s="70" t="s">
        <v>33</v>
      </c>
      <c r="C16" s="74" t="s">
        <v>34</v>
      </c>
    </row>
    <row r="17" spans="1:3">
      <c r="A17" s="1"/>
      <c r="B17" s="70"/>
      <c r="C17" s="75" t="s">
        <v>35</v>
      </c>
    </row>
    <row r="18" spans="1:3">
      <c r="A18" s="1"/>
      <c r="B18" s="70"/>
      <c r="C18" s="76" t="s">
        <v>36</v>
      </c>
    </row>
    <row r="19" spans="1:3">
      <c r="A19" s="1"/>
      <c r="B19" s="70"/>
      <c r="C19" s="77" t="s">
        <v>37</v>
      </c>
    </row>
    <row r="20" spans="1:3">
      <c r="A20" s="1"/>
      <c r="B20" s="78"/>
      <c r="C20" s="79" t="s">
        <v>38</v>
      </c>
    </row>
    <row r="21" spans="1:3">
      <c r="A21" s="1"/>
      <c r="B21" s="78"/>
      <c r="C21" s="80" t="s">
        <v>39</v>
      </c>
    </row>
    <row r="22" spans="1:3">
      <c r="A22" s="1"/>
      <c r="B22" s="78"/>
      <c r="C22" s="81" t="s">
        <v>40</v>
      </c>
    </row>
    <row r="23" spans="1:3">
      <c r="B23" s="78"/>
      <c r="C23" s="82"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K42"/>
  <sheetViews>
    <sheetView workbookViewId="0">
      <selection activeCell="I20" sqref="I20"/>
    </sheetView>
  </sheetViews>
  <sheetFormatPr baseColWidth="10" defaultColWidth="10.6640625" defaultRowHeight="16"/>
  <cols>
    <col min="1" max="2" width="3.5" style="34" customWidth="1"/>
    <col min="3" max="3" width="57.6640625" style="34" customWidth="1"/>
    <col min="4" max="4" width="9.5" style="34" customWidth="1"/>
    <col min="5" max="5" width="15.5" style="34" customWidth="1"/>
    <col min="6" max="6" width="4.5" style="34" customWidth="1"/>
    <col min="7" max="7" width="34" style="34" customWidth="1"/>
    <col min="8" max="8" width="10" style="34" customWidth="1"/>
    <col min="9" max="9" width="42.5" style="34" customWidth="1"/>
    <col min="10" max="10" width="5.5" style="34" customWidth="1"/>
    <col min="11" max="16384" width="10.6640625" style="34"/>
  </cols>
  <sheetData>
    <row r="2" spans="1:11" ht="16" customHeight="1">
      <c r="B2" s="190" t="s">
        <v>106</v>
      </c>
      <c r="C2" s="191"/>
      <c r="D2" s="191"/>
      <c r="E2" s="191"/>
      <c r="F2" s="191"/>
      <c r="G2" s="191"/>
    </row>
    <row r="3" spans="1:11">
      <c r="B3" s="190"/>
      <c r="C3" s="191"/>
      <c r="D3" s="191"/>
      <c r="E3" s="191"/>
      <c r="F3" s="191"/>
      <c r="G3" s="191"/>
    </row>
    <row r="4" spans="1:11">
      <c r="B4" s="190"/>
      <c r="C4" s="191"/>
      <c r="D4" s="191"/>
      <c r="E4" s="191"/>
      <c r="F4" s="191"/>
      <c r="G4" s="191"/>
    </row>
    <row r="5" spans="1:11">
      <c r="B5" s="190"/>
      <c r="C5" s="191"/>
      <c r="D5" s="191"/>
      <c r="E5" s="191"/>
      <c r="F5" s="191"/>
      <c r="G5" s="191"/>
    </row>
    <row r="7" spans="1:11" ht="17" thickBot="1"/>
    <row r="8" spans="1:11">
      <c r="B8" s="35"/>
      <c r="C8" s="20"/>
      <c r="D8" s="20"/>
      <c r="E8" s="20"/>
      <c r="F8" s="20"/>
      <c r="G8" s="20"/>
      <c r="H8" s="20"/>
      <c r="I8" s="20"/>
      <c r="J8" s="36"/>
    </row>
    <row r="9" spans="1:11" s="13" customFormat="1">
      <c r="B9" s="24"/>
      <c r="C9" s="16" t="s">
        <v>19</v>
      </c>
      <c r="D9" s="17" t="s">
        <v>8</v>
      </c>
      <c r="E9" s="15" t="s">
        <v>4</v>
      </c>
      <c r="F9" s="16"/>
      <c r="G9" s="16" t="s">
        <v>7</v>
      </c>
      <c r="H9" s="16"/>
      <c r="I9" s="16" t="s">
        <v>0</v>
      </c>
      <c r="J9" s="85"/>
    </row>
    <row r="10" spans="1:11" s="13" customFormat="1">
      <c r="B10" s="25"/>
      <c r="D10" s="32"/>
      <c r="J10" s="14"/>
    </row>
    <row r="11" spans="1:11" s="13" customFormat="1" ht="17" thickBot="1">
      <c r="B11" s="25"/>
      <c r="C11" s="13" t="s">
        <v>45</v>
      </c>
      <c r="D11" s="32"/>
      <c r="J11" s="14"/>
    </row>
    <row r="12" spans="1:11" ht="17" thickBot="1">
      <c r="A12" s="13"/>
      <c r="B12" s="25"/>
      <c r="C12" s="165" t="s">
        <v>107</v>
      </c>
      <c r="D12" s="21" t="s">
        <v>2</v>
      </c>
      <c r="E12" s="196">
        <v>1</v>
      </c>
      <c r="F12" s="37"/>
      <c r="G12" s="98" t="s">
        <v>49</v>
      </c>
      <c r="H12" s="31"/>
      <c r="I12" s="197" t="s">
        <v>91</v>
      </c>
      <c r="J12" s="14"/>
      <c r="K12" s="13"/>
    </row>
    <row r="13" spans="1:11" ht="17" thickBot="1">
      <c r="A13" s="100"/>
      <c r="B13" s="101"/>
      <c r="C13" s="158" t="s">
        <v>94</v>
      </c>
      <c r="D13" s="23" t="s">
        <v>59</v>
      </c>
      <c r="E13" s="39">
        <f>'Research data'!H8</f>
        <v>1500</v>
      </c>
      <c r="F13" s="98"/>
      <c r="G13" s="158" t="s">
        <v>95</v>
      </c>
      <c r="H13" s="98"/>
      <c r="I13" s="162"/>
      <c r="J13" s="103"/>
      <c r="K13" s="13"/>
    </row>
    <row r="14" spans="1:11" ht="17" thickBot="1">
      <c r="B14" s="101"/>
      <c r="C14" s="98" t="s">
        <v>61</v>
      </c>
      <c r="D14" s="23" t="s">
        <v>2</v>
      </c>
      <c r="E14" s="39">
        <f>'Research data'!H9</f>
        <v>1</v>
      </c>
      <c r="F14" s="98"/>
      <c r="G14" s="98"/>
      <c r="H14" s="98"/>
      <c r="I14" s="137" t="s">
        <v>91</v>
      </c>
      <c r="J14" s="103"/>
    </row>
    <row r="15" spans="1:11" ht="17" thickBot="1">
      <c r="B15" s="101"/>
      <c r="C15" s="131" t="s">
        <v>80</v>
      </c>
      <c r="D15" s="23"/>
      <c r="E15" s="39">
        <f>'Research data'!H10</f>
        <v>8760</v>
      </c>
      <c r="F15" s="98"/>
      <c r="G15" s="131" t="s">
        <v>79</v>
      </c>
      <c r="H15" s="98"/>
      <c r="I15" s="162" t="s">
        <v>101</v>
      </c>
      <c r="J15" s="103"/>
    </row>
    <row r="16" spans="1:11">
      <c r="B16" s="38"/>
      <c r="J16" s="86"/>
    </row>
    <row r="17" spans="1:11" ht="17" thickBot="1">
      <c r="B17" s="38"/>
      <c r="C17" s="13" t="s">
        <v>44</v>
      </c>
      <c r="J17" s="86"/>
    </row>
    <row r="18" spans="1:11" ht="17" thickBot="1">
      <c r="B18" s="38"/>
      <c r="C18" s="37" t="s">
        <v>22</v>
      </c>
      <c r="D18" s="23" t="s">
        <v>20</v>
      </c>
      <c r="E18" s="39">
        <f>'Research data'!H13</f>
        <v>76262025</v>
      </c>
      <c r="F18" s="37"/>
      <c r="G18" s="37" t="s">
        <v>6</v>
      </c>
      <c r="H18" s="37"/>
      <c r="I18" s="197" t="s">
        <v>183</v>
      </c>
      <c r="J18" s="86"/>
    </row>
    <row r="19" spans="1:11" ht="17" thickBot="1">
      <c r="B19" s="38"/>
      <c r="C19" s="37" t="s">
        <v>23</v>
      </c>
      <c r="D19" s="23" t="s">
        <v>51</v>
      </c>
      <c r="E19" s="39">
        <f>'Research data'!H14</f>
        <v>943950</v>
      </c>
      <c r="F19" s="37"/>
      <c r="G19" s="37" t="s">
        <v>25</v>
      </c>
      <c r="H19" s="37"/>
      <c r="I19" s="197" t="s">
        <v>183</v>
      </c>
      <c r="J19" s="86"/>
    </row>
    <row r="20" spans="1:11" ht="15" customHeight="1" thickBot="1">
      <c r="B20" s="121"/>
      <c r="C20" s="159" t="s">
        <v>96</v>
      </c>
      <c r="D20" s="123" t="s">
        <v>77</v>
      </c>
      <c r="E20" s="39">
        <f>'Research data'!H16</f>
        <v>0</v>
      </c>
      <c r="F20" s="124"/>
      <c r="G20" s="122" t="s">
        <v>78</v>
      </c>
      <c r="H20" s="124"/>
      <c r="I20" s="137"/>
      <c r="J20" s="125"/>
    </row>
    <row r="21" spans="1:11" ht="17" thickBot="1">
      <c r="A21" s="126"/>
      <c r="B21" s="128"/>
      <c r="C21" s="129" t="s">
        <v>81</v>
      </c>
      <c r="D21" s="123"/>
      <c r="E21" s="39">
        <f>'Research data'!H17</f>
        <v>0</v>
      </c>
      <c r="F21" s="129"/>
      <c r="G21" s="129" t="s">
        <v>82</v>
      </c>
      <c r="H21" s="129"/>
      <c r="I21" s="138" t="s">
        <v>7</v>
      </c>
      <c r="J21" s="130"/>
    </row>
    <row r="22" spans="1:11" ht="17" thickBot="1">
      <c r="A22" s="126"/>
      <c r="B22" s="128"/>
      <c r="C22" s="129" t="s">
        <v>83</v>
      </c>
      <c r="D22" s="123"/>
      <c r="E22" s="39">
        <f>'Research data'!H18</f>
        <v>0</v>
      </c>
      <c r="F22" s="129"/>
      <c r="G22" s="129" t="s">
        <v>84</v>
      </c>
      <c r="H22" s="129"/>
      <c r="I22" s="163"/>
      <c r="J22" s="130"/>
      <c r="K22" s="126"/>
    </row>
    <row r="23" spans="1:11" ht="17" thickBot="1">
      <c r="A23" s="126"/>
      <c r="B23" s="128"/>
      <c r="C23" s="159" t="s">
        <v>97</v>
      </c>
      <c r="D23" s="123"/>
      <c r="E23" s="39">
        <f>'Research data'!H19</f>
        <v>0</v>
      </c>
      <c r="F23" s="129"/>
      <c r="G23" s="129" t="s">
        <v>85</v>
      </c>
      <c r="H23" s="129"/>
      <c r="I23" s="141" t="s">
        <v>91</v>
      </c>
      <c r="J23" s="130"/>
      <c r="K23" s="126"/>
    </row>
    <row r="24" spans="1:11" ht="17" thickBot="1">
      <c r="A24" s="126"/>
      <c r="B24" s="128"/>
      <c r="C24" s="129" t="s">
        <v>86</v>
      </c>
      <c r="D24" s="123"/>
      <c r="E24" s="39">
        <f>'Research data'!H20</f>
        <v>0</v>
      </c>
      <c r="F24" s="129"/>
      <c r="G24" s="127" t="s">
        <v>87</v>
      </c>
      <c r="H24" s="129"/>
      <c r="I24" s="138" t="s">
        <v>7</v>
      </c>
      <c r="J24" s="130"/>
      <c r="K24" s="126"/>
    </row>
    <row r="25" spans="1:11" ht="17" thickBot="1">
      <c r="A25" s="100"/>
      <c r="B25" s="101"/>
      <c r="C25" s="98" t="s">
        <v>63</v>
      </c>
      <c r="D25" s="23" t="s">
        <v>64</v>
      </c>
      <c r="E25" s="102">
        <v>7.0000000000000007E-2</v>
      </c>
      <c r="F25" s="98"/>
      <c r="G25" s="98" t="s">
        <v>65</v>
      </c>
      <c r="H25" s="98"/>
      <c r="I25" s="141" t="s">
        <v>160</v>
      </c>
      <c r="J25" s="103"/>
      <c r="K25" s="126"/>
    </row>
    <row r="26" spans="1:11" ht="17" thickBot="1">
      <c r="A26" s="100"/>
      <c r="B26" s="101"/>
      <c r="C26" s="98" t="s">
        <v>66</v>
      </c>
      <c r="D26" s="23" t="s">
        <v>67</v>
      </c>
      <c r="E26" s="104">
        <v>0</v>
      </c>
      <c r="F26" s="98"/>
      <c r="G26" s="98"/>
      <c r="H26" s="98"/>
      <c r="I26" s="137" t="s">
        <v>7</v>
      </c>
      <c r="J26" s="103"/>
    </row>
    <row r="27" spans="1:11">
      <c r="A27" s="100"/>
      <c r="B27" s="101"/>
      <c r="C27" s="98"/>
      <c r="D27" s="23"/>
      <c r="E27" s="106"/>
      <c r="F27" s="98"/>
      <c r="G27" s="98"/>
      <c r="H27" s="98"/>
      <c r="I27" s="100"/>
      <c r="J27" s="103"/>
    </row>
    <row r="28" spans="1:11" ht="17" thickBot="1">
      <c r="A28" s="100"/>
      <c r="B28" s="101"/>
      <c r="C28" s="13" t="s">
        <v>5</v>
      </c>
      <c r="D28" s="87"/>
      <c r="E28" s="106"/>
      <c r="F28" s="100"/>
      <c r="H28" s="100"/>
      <c r="I28" s="100"/>
      <c r="J28" s="103"/>
    </row>
    <row r="29" spans="1:11" ht="17" thickBot="1">
      <c r="A29" s="100"/>
      <c r="B29" s="101"/>
      <c r="C29" s="98" t="s">
        <v>24</v>
      </c>
      <c r="D29" s="23" t="s">
        <v>1</v>
      </c>
      <c r="E29" s="104">
        <f>'Research data'!H23</f>
        <v>30</v>
      </c>
      <c r="F29" s="98"/>
      <c r="G29" s="98" t="s">
        <v>70</v>
      </c>
      <c r="H29" s="98"/>
      <c r="I29" s="162" t="s">
        <v>105</v>
      </c>
      <c r="J29" s="103"/>
    </row>
    <row r="30" spans="1:11" ht="17" thickBot="1">
      <c r="A30" s="100"/>
      <c r="B30" s="101"/>
      <c r="C30" s="98" t="s">
        <v>68</v>
      </c>
      <c r="D30" s="23" t="s">
        <v>1</v>
      </c>
      <c r="E30" s="104">
        <f>'Research data'!H24</f>
        <v>0.5</v>
      </c>
      <c r="F30" s="98"/>
      <c r="G30" s="98" t="s">
        <v>69</v>
      </c>
      <c r="H30" s="98"/>
      <c r="I30" s="162" t="s">
        <v>91</v>
      </c>
      <c r="J30" s="103"/>
    </row>
    <row r="31" spans="1:11" ht="17" thickBot="1">
      <c r="A31" s="100"/>
      <c r="B31" s="101"/>
      <c r="C31" s="98" t="s">
        <v>21</v>
      </c>
      <c r="D31" s="23" t="s">
        <v>2</v>
      </c>
      <c r="E31" s="104">
        <v>0</v>
      </c>
      <c r="F31" s="98"/>
      <c r="G31" s="98"/>
      <c r="H31" s="98"/>
      <c r="I31" s="137" t="s">
        <v>7</v>
      </c>
      <c r="J31" s="103"/>
    </row>
    <row r="32" spans="1:11" ht="17" thickBot="1">
      <c r="A32" s="100"/>
      <c r="B32" s="107"/>
      <c r="C32" s="108"/>
      <c r="D32" s="108"/>
      <c r="E32" s="108"/>
      <c r="F32" s="108"/>
      <c r="G32" s="108"/>
      <c r="H32" s="108"/>
      <c r="I32" s="108"/>
      <c r="J32" s="109"/>
    </row>
    <row r="33" spans="1:10">
      <c r="A33" s="100"/>
      <c r="B33" s="100"/>
      <c r="C33" s="100"/>
      <c r="D33" s="100"/>
      <c r="E33" s="100"/>
      <c r="F33" s="100"/>
      <c r="G33" s="100"/>
      <c r="H33" s="100"/>
      <c r="I33" s="100"/>
      <c r="J33" s="100"/>
    </row>
    <row r="34" spans="1:10">
      <c r="A34" s="100"/>
      <c r="B34" s="100"/>
      <c r="C34" s="100"/>
      <c r="D34" s="100"/>
      <c r="E34" s="100"/>
      <c r="F34" s="100"/>
      <c r="G34" s="100"/>
      <c r="H34" s="100"/>
      <c r="I34" s="100"/>
      <c r="J34" s="100"/>
    </row>
    <row r="35" spans="1:10">
      <c r="A35" s="100"/>
      <c r="B35" s="100"/>
      <c r="C35" s="100"/>
      <c r="D35" s="100"/>
      <c r="E35" s="100"/>
      <c r="F35" s="100"/>
      <c r="G35" s="100"/>
      <c r="H35" s="100"/>
      <c r="I35" s="100"/>
      <c r="J35" s="100"/>
    </row>
    <row r="36" spans="1:10">
      <c r="A36" s="100"/>
      <c r="B36" s="100"/>
      <c r="E36" s="100"/>
      <c r="F36" s="100"/>
      <c r="G36" s="100"/>
      <c r="H36" s="100"/>
      <c r="I36" s="100"/>
      <c r="J36" s="100"/>
    </row>
    <row r="37" spans="1:10">
      <c r="A37" s="100"/>
      <c r="B37" s="100"/>
      <c r="C37" s="100"/>
      <c r="D37" s="100"/>
      <c r="E37" s="100"/>
      <c r="F37" s="100"/>
      <c r="G37" s="100"/>
      <c r="H37" s="100"/>
      <c r="I37" s="100"/>
      <c r="J37" s="100"/>
    </row>
    <row r="38" spans="1:10">
      <c r="A38" s="100"/>
      <c r="B38" s="100"/>
      <c r="C38" s="100"/>
      <c r="D38" s="100"/>
      <c r="E38" s="100"/>
      <c r="F38" s="100"/>
      <c r="G38" s="100"/>
      <c r="H38" s="100"/>
      <c r="I38" s="100"/>
      <c r="J38" s="100"/>
    </row>
    <row r="39" spans="1:10">
      <c r="A39" s="100"/>
      <c r="B39" s="100"/>
      <c r="C39" s="100"/>
      <c r="D39" s="100"/>
      <c r="E39" s="100"/>
      <c r="F39" s="100"/>
      <c r="G39" s="100"/>
      <c r="H39" s="100"/>
      <c r="I39" s="100"/>
      <c r="J39" s="100"/>
    </row>
    <row r="40" spans="1:10">
      <c r="A40" s="100"/>
      <c r="B40" s="100"/>
      <c r="C40" s="100"/>
      <c r="D40" s="100"/>
      <c r="E40" s="100"/>
      <c r="F40" s="100"/>
      <c r="G40" s="100"/>
      <c r="H40" s="100"/>
      <c r="I40" s="100"/>
      <c r="J40" s="100"/>
    </row>
    <row r="41" spans="1:10">
      <c r="A41" s="100"/>
    </row>
    <row r="42" spans="1:10">
      <c r="A42" s="100"/>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R27"/>
  <sheetViews>
    <sheetView workbookViewId="0">
      <selection activeCell="F8" sqref="F8"/>
    </sheetView>
  </sheetViews>
  <sheetFormatPr baseColWidth="10" defaultColWidth="10.6640625" defaultRowHeight="16"/>
  <cols>
    <col min="1" max="1" width="3.5" style="40" customWidth="1"/>
    <col min="2" max="2" width="3" style="40" customWidth="1"/>
    <col min="3" max="3" width="46" style="40" customWidth="1"/>
    <col min="4" max="4" width="16.5" style="40" hidden="1" customWidth="1"/>
    <col min="5" max="5" width="13.83203125" style="40" hidden="1" customWidth="1"/>
    <col min="6" max="6" width="10" style="40" customWidth="1"/>
    <col min="7" max="7" width="3" style="40" customWidth="1"/>
    <col min="8" max="8" width="14.83203125" style="40" customWidth="1"/>
    <col min="9" max="9" width="2" style="40" customWidth="1"/>
    <col min="10" max="10" width="14.83203125" style="40" customWidth="1"/>
    <col min="11" max="11" width="16.5" style="40" customWidth="1"/>
    <col min="12" max="12" width="2.5" style="40" customWidth="1"/>
    <col min="13" max="13" width="25" style="40" customWidth="1"/>
    <col min="14" max="14" width="2.5" style="40" customWidth="1"/>
    <col min="15" max="15" width="23.5" style="40" customWidth="1"/>
    <col min="16" max="16" width="11" style="40" customWidth="1"/>
    <col min="17" max="17" width="2.5" style="40" customWidth="1"/>
    <col min="18" max="18" width="22.5" style="40" customWidth="1"/>
    <col min="19" max="16384" width="10.6640625" style="40"/>
  </cols>
  <sheetData>
    <row r="2" spans="1:18" ht="17" thickBot="1"/>
    <row r="3" spans="1:18">
      <c r="B3" s="41"/>
      <c r="C3" s="42"/>
      <c r="D3" s="42"/>
      <c r="E3" s="42"/>
      <c r="F3" s="42"/>
      <c r="G3" s="42"/>
      <c r="H3" s="42"/>
      <c r="I3" s="42"/>
      <c r="J3" s="42"/>
      <c r="K3" s="42"/>
      <c r="L3" s="42"/>
      <c r="M3" s="42"/>
      <c r="N3" s="42"/>
      <c r="O3" s="42"/>
      <c r="P3" s="42"/>
      <c r="Q3" s="42"/>
      <c r="R3" s="42"/>
    </row>
    <row r="4" spans="1:18" s="13" customFormat="1">
      <c r="B4" s="25"/>
      <c r="C4" s="83" t="s">
        <v>19</v>
      </c>
      <c r="D4" s="9"/>
      <c r="E4" s="9"/>
      <c r="F4" s="83" t="s">
        <v>8</v>
      </c>
      <c r="G4" s="83"/>
      <c r="H4" s="83" t="s">
        <v>50</v>
      </c>
      <c r="I4" s="83"/>
      <c r="J4" s="83" t="s">
        <v>98</v>
      </c>
      <c r="K4" s="83" t="s">
        <v>152</v>
      </c>
      <c r="L4" s="83"/>
      <c r="M4" s="83" t="s">
        <v>181</v>
      </c>
      <c r="N4" s="83"/>
      <c r="O4" s="83" t="s">
        <v>46</v>
      </c>
    </row>
    <row r="5" spans="1:18" ht="18" customHeight="1">
      <c r="B5" s="43"/>
      <c r="C5" s="46"/>
      <c r="D5" s="46"/>
      <c r="E5" s="46"/>
      <c r="H5" s="45"/>
      <c r="I5" s="45"/>
      <c r="J5" s="45"/>
      <c r="K5" s="45"/>
      <c r="L5" s="45"/>
      <c r="M5" s="45"/>
      <c r="N5" s="45"/>
      <c r="O5" s="51"/>
    </row>
    <row r="6" spans="1:18" ht="18" customHeight="1" thickBot="1">
      <c r="B6" s="43"/>
      <c r="C6" s="12" t="s">
        <v>45</v>
      </c>
      <c r="D6" s="12"/>
      <c r="E6" s="12"/>
      <c r="F6" s="12"/>
      <c r="G6" s="33"/>
      <c r="H6" s="10"/>
      <c r="I6" s="10"/>
      <c r="J6" s="10"/>
      <c r="K6" s="10"/>
      <c r="L6" s="10"/>
      <c r="M6" s="10"/>
      <c r="N6" s="10"/>
      <c r="O6" s="49"/>
    </row>
    <row r="7" spans="1:18" ht="17" thickBot="1">
      <c r="B7" s="43"/>
      <c r="C7" s="166" t="s">
        <v>107</v>
      </c>
      <c r="D7" s="47"/>
      <c r="E7" s="47"/>
      <c r="F7" s="95" t="s">
        <v>2</v>
      </c>
      <c r="G7" s="84"/>
      <c r="H7" s="171">
        <f>J7</f>
        <v>0.99002500000000004</v>
      </c>
      <c r="I7" s="45"/>
      <c r="J7" s="136">
        <f>Notes!F38</f>
        <v>0.99002500000000004</v>
      </c>
      <c r="K7" s="45"/>
      <c r="L7" s="45"/>
      <c r="M7" s="45"/>
      <c r="N7" s="45"/>
      <c r="O7" s="135"/>
    </row>
    <row r="8" spans="1:18" ht="17" thickBot="1">
      <c r="B8" s="43"/>
      <c r="C8" s="198" t="s">
        <v>94</v>
      </c>
      <c r="D8" s="47"/>
      <c r="E8" s="47"/>
      <c r="F8" s="111" t="s">
        <v>59</v>
      </c>
      <c r="G8" s="84"/>
      <c r="H8" s="172">
        <f>K8</f>
        <v>1500</v>
      </c>
      <c r="I8" s="50"/>
      <c r="K8" s="117">
        <f>Notes!F66</f>
        <v>1500</v>
      </c>
      <c r="L8" s="45"/>
      <c r="M8" s="45"/>
      <c r="N8" s="45"/>
      <c r="O8" s="135"/>
    </row>
    <row r="9" spans="1:18" ht="17" thickBot="1">
      <c r="A9" s="100"/>
      <c r="B9" s="101"/>
      <c r="C9" s="199" t="s">
        <v>61</v>
      </c>
      <c r="D9" s="47"/>
      <c r="E9" s="47"/>
      <c r="F9" s="23" t="s">
        <v>2</v>
      </c>
      <c r="G9" s="84"/>
      <c r="H9" s="142">
        <v>1</v>
      </c>
      <c r="I9" s="181"/>
      <c r="J9" s="181"/>
      <c r="K9" s="181"/>
      <c r="L9" s="100"/>
      <c r="M9" s="100"/>
      <c r="N9" s="100"/>
      <c r="O9" s="132" t="s">
        <v>126</v>
      </c>
      <c r="P9" s="100"/>
    </row>
    <row r="10" spans="1:18" ht="17" thickBot="1">
      <c r="A10" s="100"/>
      <c r="B10" s="101"/>
      <c r="C10" s="200" t="s">
        <v>108</v>
      </c>
      <c r="F10" s="98" t="s">
        <v>75</v>
      </c>
      <c r="H10" s="173">
        <v>8760</v>
      </c>
      <c r="I10" s="114"/>
      <c r="J10" s="114"/>
      <c r="K10" s="105"/>
      <c r="L10" s="105"/>
      <c r="M10" s="105"/>
      <c r="N10" s="105"/>
      <c r="O10" s="132"/>
    </row>
    <row r="11" spans="1:18">
      <c r="A11" s="100"/>
      <c r="B11" s="101"/>
      <c r="C11" s="33"/>
      <c r="F11" s="33"/>
      <c r="H11" s="11"/>
      <c r="I11" s="11"/>
      <c r="J11" s="11"/>
      <c r="K11" s="113"/>
      <c r="L11" s="114"/>
      <c r="M11" s="114"/>
      <c r="N11" s="113"/>
      <c r="O11" s="51"/>
    </row>
    <row r="12" spans="1:18" ht="17" thickBot="1">
      <c r="A12" s="100"/>
      <c r="B12" s="101"/>
      <c r="C12" s="12" t="s">
        <v>43</v>
      </c>
      <c r="F12" s="12"/>
      <c r="H12" s="11"/>
      <c r="I12" s="11"/>
      <c r="J12" s="11"/>
      <c r="K12" s="11"/>
      <c r="L12" s="11"/>
      <c r="M12" s="11"/>
      <c r="N12" s="113"/>
      <c r="O12" s="97"/>
    </row>
    <row r="13" spans="1:18" ht="17" thickBot="1">
      <c r="A13" s="100"/>
      <c r="B13" s="101"/>
      <c r="C13" s="116" t="s">
        <v>72</v>
      </c>
      <c r="D13" s="110"/>
      <c r="E13" s="110"/>
      <c r="F13" s="116" t="s">
        <v>20</v>
      </c>
      <c r="H13" s="112">
        <f>ROUND(M13,2)</f>
        <v>76262025</v>
      </c>
      <c r="I13" s="182"/>
      <c r="K13" s="117">
        <f>Notes!F70</f>
        <v>64400000</v>
      </c>
      <c r="L13" s="113"/>
      <c r="M13" s="117">
        <f>Notes!F7</f>
        <v>76262025</v>
      </c>
      <c r="N13" s="113"/>
      <c r="O13" s="194" t="s">
        <v>182</v>
      </c>
    </row>
    <row r="14" spans="1:18" ht="17" thickBot="1">
      <c r="A14" s="100"/>
      <c r="B14" s="101"/>
      <c r="C14" s="116" t="s">
        <v>73</v>
      </c>
      <c r="F14" s="118" t="s">
        <v>51</v>
      </c>
      <c r="H14" s="112">
        <f>ROUND(M14,2)</f>
        <v>943950</v>
      </c>
      <c r="I14" s="182"/>
      <c r="K14" s="117">
        <f>Notes!F76</f>
        <v>16200000</v>
      </c>
      <c r="M14" s="117">
        <f>Notes!F8</f>
        <v>943950</v>
      </c>
      <c r="N14" s="113"/>
      <c r="O14" s="194" t="s">
        <v>182</v>
      </c>
    </row>
    <row r="15" spans="1:18" ht="17" thickBot="1">
      <c r="A15" s="100"/>
      <c r="B15" s="101"/>
      <c r="C15" s="116" t="s">
        <v>74</v>
      </c>
      <c r="F15" s="118" t="s">
        <v>20</v>
      </c>
      <c r="H15" s="139">
        <v>0</v>
      </c>
      <c r="I15" s="113"/>
      <c r="J15" s="113"/>
      <c r="N15" s="113"/>
      <c r="O15" s="135"/>
    </row>
    <row r="16" spans="1:18" ht="17" thickBot="1">
      <c r="A16" s="100"/>
      <c r="B16" s="101"/>
      <c r="C16" s="116" t="s">
        <v>74</v>
      </c>
      <c r="F16" s="111" t="s">
        <v>62</v>
      </c>
      <c r="H16" s="139">
        <v>0</v>
      </c>
      <c r="I16" s="113"/>
      <c r="J16" s="113"/>
      <c r="N16" s="105"/>
      <c r="O16" s="135"/>
      <c r="R16" s="133"/>
    </row>
    <row r="17" spans="1:15" ht="17" thickBot="1">
      <c r="A17" s="100"/>
      <c r="B17" s="101"/>
      <c r="C17" s="127" t="s">
        <v>81</v>
      </c>
      <c r="F17" s="127" t="s">
        <v>20</v>
      </c>
      <c r="H17" s="117">
        <v>0</v>
      </c>
      <c r="I17" s="113"/>
      <c r="J17" s="113"/>
      <c r="K17" s="105"/>
      <c r="L17" s="105"/>
      <c r="M17" s="105"/>
      <c r="N17" s="105"/>
      <c r="O17" s="135"/>
    </row>
    <row r="18" spans="1:15" ht="17" thickBot="1">
      <c r="A18" s="100"/>
      <c r="B18" s="101"/>
      <c r="C18" s="127" t="s">
        <v>83</v>
      </c>
      <c r="F18" s="127" t="s">
        <v>20</v>
      </c>
      <c r="H18" s="117">
        <v>0</v>
      </c>
      <c r="I18" s="113"/>
      <c r="J18" s="113"/>
      <c r="K18" s="105"/>
      <c r="L18" s="105"/>
      <c r="M18" s="105"/>
      <c r="N18" s="105"/>
      <c r="O18" s="135"/>
    </row>
    <row r="19" spans="1:15" ht="17" thickBot="1">
      <c r="A19" s="100"/>
      <c r="B19" s="101"/>
      <c r="C19" s="127" t="s">
        <v>88</v>
      </c>
      <c r="F19" s="127" t="s">
        <v>20</v>
      </c>
      <c r="H19" s="117">
        <v>0</v>
      </c>
      <c r="I19" s="113"/>
      <c r="J19" s="113"/>
      <c r="K19" s="105"/>
      <c r="L19" s="105"/>
      <c r="M19" s="105"/>
      <c r="N19" s="105"/>
      <c r="O19" s="164"/>
    </row>
    <row r="20" spans="1:15" ht="17" thickBot="1">
      <c r="A20" s="100"/>
      <c r="B20" s="101"/>
      <c r="C20" s="129" t="s">
        <v>86</v>
      </c>
      <c r="F20" s="127" t="s">
        <v>77</v>
      </c>
      <c r="H20" s="117">
        <v>0</v>
      </c>
      <c r="I20" s="113"/>
      <c r="J20" s="113"/>
      <c r="K20" s="105"/>
      <c r="L20" s="105"/>
      <c r="M20" s="105"/>
      <c r="N20" s="105"/>
      <c r="O20" s="135"/>
    </row>
    <row r="21" spans="1:15">
      <c r="B21" s="43"/>
      <c r="O21" s="44"/>
    </row>
    <row r="22" spans="1:15" ht="17" thickBot="1">
      <c r="A22" s="100"/>
      <c r="B22" s="101"/>
      <c r="C22" s="33" t="s">
        <v>5</v>
      </c>
      <c r="F22" s="33"/>
      <c r="H22" s="10"/>
      <c r="I22" s="10"/>
      <c r="J22" s="10"/>
      <c r="K22" s="11"/>
      <c r="L22" s="11"/>
      <c r="M22" s="11"/>
      <c r="N22" s="11"/>
      <c r="O22" s="52"/>
    </row>
    <row r="23" spans="1:15" ht="17" thickBot="1">
      <c r="A23" s="100"/>
      <c r="B23" s="101"/>
      <c r="C23" s="115" t="s">
        <v>3</v>
      </c>
      <c r="F23" s="111" t="s">
        <v>1</v>
      </c>
      <c r="H23" s="112">
        <f>J23</f>
        <v>30</v>
      </c>
      <c r="I23" s="182"/>
      <c r="J23" s="112">
        <f>Notes!F138</f>
        <v>30</v>
      </c>
      <c r="K23" s="113"/>
      <c r="L23" s="113"/>
      <c r="M23" s="113"/>
      <c r="N23" s="114"/>
      <c r="O23" s="135"/>
    </row>
    <row r="24" spans="1:15" ht="17" thickBot="1">
      <c r="A24" s="100"/>
      <c r="B24" s="101"/>
      <c r="C24" s="99" t="s">
        <v>71</v>
      </c>
      <c r="F24" s="111" t="s">
        <v>1</v>
      </c>
      <c r="H24" s="112">
        <f>J24</f>
        <v>0.5</v>
      </c>
      <c r="I24" s="182"/>
      <c r="J24" s="112">
        <f>Notes!F143</f>
        <v>0.5</v>
      </c>
      <c r="K24" s="114"/>
      <c r="L24" s="114"/>
      <c r="M24" s="114"/>
      <c r="N24" s="114"/>
      <c r="O24" s="164" t="s">
        <v>91</v>
      </c>
    </row>
    <row r="25" spans="1:15" ht="17" thickBot="1">
      <c r="A25" s="100"/>
      <c r="B25" s="101"/>
      <c r="C25" s="94" t="s">
        <v>21</v>
      </c>
      <c r="F25" s="12"/>
      <c r="H25" s="48">
        <v>0</v>
      </c>
      <c r="I25" s="183"/>
      <c r="J25" s="183"/>
      <c r="O25" s="135"/>
    </row>
    <row r="26" spans="1:15">
      <c r="A26" s="100"/>
      <c r="B26" s="101"/>
      <c r="O26" s="98"/>
    </row>
    <row r="27" spans="1:15">
      <c r="A27" s="100"/>
      <c r="B27" s="101"/>
      <c r="C27" s="4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theme="6" tint="0.79998168889431442"/>
  </sheetPr>
  <dimension ref="A1:S245"/>
  <sheetViews>
    <sheetView zoomScale="120" zoomScaleNormal="120" workbookViewId="0">
      <selection activeCell="F8" sqref="F8"/>
    </sheetView>
  </sheetViews>
  <sheetFormatPr baseColWidth="10" defaultColWidth="10.6640625" defaultRowHeight="16"/>
  <cols>
    <col min="1" max="2" width="3.5" style="60" customWidth="1"/>
    <col min="3" max="3" width="13.5" style="60" customWidth="1"/>
    <col min="4" max="4" width="4" style="60" customWidth="1"/>
    <col min="5" max="5" width="47.5" style="60" customWidth="1"/>
    <col min="6" max="6" width="15.5" style="60" customWidth="1"/>
    <col min="7" max="7" width="21.83203125" style="60" customWidth="1"/>
    <col min="8" max="8" width="22.33203125" style="60" customWidth="1"/>
    <col min="9" max="9" width="13.83203125" style="60" bestFit="1" customWidth="1"/>
    <col min="10" max="10" width="10.6640625" style="60"/>
    <col min="11" max="11" width="16.33203125" style="60" customWidth="1"/>
    <col min="12" max="12" width="10.6640625" style="60"/>
    <col min="13" max="13" width="17.33203125" style="60" customWidth="1"/>
    <col min="14" max="14" width="10.1640625" style="60" customWidth="1"/>
    <col min="15" max="15" width="10.6640625" style="60"/>
    <col min="16" max="16" width="16.5" style="60" customWidth="1"/>
    <col min="17" max="17" width="10.6640625" style="60"/>
    <col min="18" max="18" width="55.5" style="60" customWidth="1"/>
    <col min="19" max="16384" width="10.6640625" style="60"/>
  </cols>
  <sheetData>
    <row r="1" spans="1:14" ht="17" thickBot="1"/>
    <row r="2" spans="1:14">
      <c r="B2" s="61"/>
      <c r="C2" s="62"/>
      <c r="D2" s="62"/>
      <c r="E2" s="62"/>
      <c r="F2" s="62"/>
      <c r="G2" s="62"/>
      <c r="H2" s="62"/>
      <c r="I2" s="62"/>
      <c r="J2" s="62"/>
      <c r="K2" s="62"/>
      <c r="L2" s="62"/>
      <c r="M2" s="62"/>
      <c r="N2" s="63"/>
    </row>
    <row r="3" spans="1:14">
      <c r="A3" s="64"/>
      <c r="B3" s="88"/>
      <c r="C3" s="67" t="s">
        <v>0</v>
      </c>
      <c r="D3" s="67" t="s">
        <v>58</v>
      </c>
      <c r="E3" s="67" t="s">
        <v>26</v>
      </c>
      <c r="F3" s="67"/>
      <c r="G3" s="67"/>
      <c r="H3" s="65"/>
      <c r="I3" s="65"/>
      <c r="J3" s="65"/>
      <c r="K3" s="65"/>
      <c r="L3" s="65"/>
      <c r="M3" s="65"/>
      <c r="N3" s="89"/>
    </row>
    <row r="4" spans="1:14">
      <c r="B4" s="66"/>
    </row>
    <row r="5" spans="1:14">
      <c r="B5" s="66"/>
      <c r="E5" s="60" t="s">
        <v>161</v>
      </c>
      <c r="F5" s="60">
        <f>F64</f>
        <v>100</v>
      </c>
      <c r="G5" s="60" t="s">
        <v>148</v>
      </c>
      <c r="H5" s="60" t="s">
        <v>162</v>
      </c>
    </row>
    <row r="6" spans="1:14">
      <c r="B6" s="66"/>
      <c r="E6" s="60" t="s">
        <v>175</v>
      </c>
      <c r="F6" s="60">
        <f>F66</f>
        <v>1500</v>
      </c>
      <c r="G6" s="60" t="s">
        <v>169</v>
      </c>
    </row>
    <row r="7" spans="1:14">
      <c r="B7" s="66"/>
      <c r="E7" s="60" t="s">
        <v>176</v>
      </c>
      <c r="F7" s="195">
        <f>SUM(F13:F14)*$F$6*F5</f>
        <v>76262025</v>
      </c>
      <c r="G7" s="60" t="s">
        <v>178</v>
      </c>
    </row>
    <row r="8" spans="1:14">
      <c r="B8" s="66"/>
      <c r="E8" s="60" t="s">
        <v>177</v>
      </c>
      <c r="F8" s="195">
        <f>F15*F6*F5</f>
        <v>943950</v>
      </c>
      <c r="G8" s="60" t="s">
        <v>179</v>
      </c>
    </row>
    <row r="9" spans="1:14">
      <c r="B9" s="66"/>
    </row>
    <row r="10" spans="1:14">
      <c r="B10" s="66"/>
    </row>
    <row r="11" spans="1:14">
      <c r="B11" s="66"/>
      <c r="C11" s="194" t="s">
        <v>180</v>
      </c>
    </row>
    <row r="12" spans="1:14">
      <c r="B12" s="66"/>
      <c r="E12" s="64" t="s">
        <v>174</v>
      </c>
    </row>
    <row r="13" spans="1:14">
      <c r="B13" s="66"/>
      <c r="E13" s="192" t="s">
        <v>163</v>
      </c>
      <c r="F13" s="193">
        <v>448.1225</v>
      </c>
      <c r="G13" s="192" t="s">
        <v>164</v>
      </c>
      <c r="H13" s="192" t="s">
        <v>165</v>
      </c>
    </row>
    <row r="14" spans="1:14">
      <c r="B14" s="66"/>
      <c r="E14" s="192" t="s">
        <v>166</v>
      </c>
      <c r="F14" s="193">
        <v>60.290999999999997</v>
      </c>
      <c r="G14" s="192" t="s">
        <v>164</v>
      </c>
      <c r="H14" s="192"/>
    </row>
    <row r="15" spans="1:14">
      <c r="B15" s="66"/>
      <c r="E15" s="192" t="s">
        <v>167</v>
      </c>
      <c r="F15" s="193">
        <v>6.2930000000000001</v>
      </c>
      <c r="G15" s="192" t="s">
        <v>168</v>
      </c>
      <c r="H15" s="192"/>
    </row>
    <row r="16" spans="1:14">
      <c r="B16" s="66"/>
      <c r="E16" s="192"/>
      <c r="F16" s="193"/>
      <c r="G16" s="192"/>
      <c r="H16" s="192"/>
    </row>
    <row r="17" spans="2:19">
      <c r="B17" s="66"/>
      <c r="E17" s="192" t="s">
        <v>108</v>
      </c>
      <c r="F17" s="193">
        <v>8760</v>
      </c>
      <c r="G17" s="192" t="s">
        <v>170</v>
      </c>
      <c r="H17" s="192"/>
    </row>
    <row r="18" spans="2:19">
      <c r="B18" s="66"/>
      <c r="E18" s="192"/>
      <c r="F18" s="192"/>
      <c r="G18" s="192"/>
      <c r="H18" s="192"/>
    </row>
    <row r="19" spans="2:19">
      <c r="B19" s="66"/>
      <c r="E19" s="192" t="s">
        <v>171</v>
      </c>
      <c r="F19" s="193">
        <v>30</v>
      </c>
      <c r="G19" s="192" t="s">
        <v>172</v>
      </c>
      <c r="H19" s="192"/>
    </row>
    <row r="20" spans="2:19">
      <c r="B20" s="66"/>
      <c r="E20" s="192" t="s">
        <v>173</v>
      </c>
      <c r="F20" s="193">
        <v>40</v>
      </c>
      <c r="G20" s="192" t="s">
        <v>172</v>
      </c>
      <c r="H20" s="192"/>
    </row>
    <row r="21" spans="2:19">
      <c r="B21" s="66"/>
    </row>
    <row r="22" spans="2:19">
      <c r="B22" s="66"/>
    </row>
    <row r="23" spans="2:19">
      <c r="B23" s="66"/>
    </row>
    <row r="24" spans="2:19" ht="17" thickBot="1">
      <c r="B24" s="66"/>
    </row>
    <row r="25" spans="2:19">
      <c r="B25" s="66"/>
      <c r="L25" s="143"/>
      <c r="M25" s="144"/>
      <c r="N25" s="144"/>
      <c r="O25" s="144"/>
      <c r="P25" s="144"/>
      <c r="Q25" s="144"/>
      <c r="R25" s="144"/>
      <c r="S25" s="145"/>
    </row>
    <row r="26" spans="2:19" ht="19">
      <c r="B26" s="66"/>
      <c r="L26" s="146"/>
      <c r="M26" s="147" t="s">
        <v>52</v>
      </c>
      <c r="N26" s="147" t="s">
        <v>8</v>
      </c>
      <c r="O26" s="147" t="s">
        <v>4</v>
      </c>
      <c r="P26" s="147" t="s">
        <v>7</v>
      </c>
      <c r="Q26" s="147" t="s">
        <v>53</v>
      </c>
      <c r="R26" s="147" t="s">
        <v>0</v>
      </c>
      <c r="S26" s="148"/>
    </row>
    <row r="27" spans="2:19" ht="20" thickBot="1">
      <c r="B27" s="66"/>
      <c r="H27" s="60">
        <v>120.1</v>
      </c>
      <c r="I27" s="60" t="s">
        <v>89</v>
      </c>
      <c r="J27" s="60" t="s">
        <v>90</v>
      </c>
      <c r="L27" s="149"/>
      <c r="M27" s="150"/>
      <c r="N27" s="150"/>
      <c r="O27" s="150"/>
      <c r="P27" s="150"/>
      <c r="Q27" s="150"/>
      <c r="R27" s="150"/>
      <c r="S27" s="151"/>
    </row>
    <row r="28" spans="2:19" ht="20" thickBot="1">
      <c r="B28" s="66"/>
      <c r="H28" s="157">
        <f>O28</f>
        <v>1.2276</v>
      </c>
      <c r="I28" s="60" t="s">
        <v>60</v>
      </c>
      <c r="J28" s="60" t="s">
        <v>76</v>
      </c>
      <c r="L28" s="149"/>
      <c r="M28" s="132" t="s">
        <v>54</v>
      </c>
      <c r="N28" s="132" t="s">
        <v>55</v>
      </c>
      <c r="O28" s="152">
        <v>1.2276</v>
      </c>
      <c r="P28" s="132" t="s">
        <v>56</v>
      </c>
      <c r="Q28" s="153">
        <v>43152</v>
      </c>
      <c r="R28" s="168" t="s">
        <v>57</v>
      </c>
      <c r="S28" s="151"/>
    </row>
    <row r="29" spans="2:19" ht="17" thickBot="1">
      <c r="B29" s="66"/>
      <c r="L29" s="154"/>
      <c r="M29" s="155"/>
      <c r="N29" s="155"/>
      <c r="O29" s="155"/>
      <c r="P29" s="155"/>
      <c r="Q29" s="155"/>
      <c r="R29" s="155"/>
      <c r="S29" s="156"/>
    </row>
    <row r="30" spans="2:19">
      <c r="B30" s="66"/>
    </row>
    <row r="31" spans="2:19">
      <c r="B31" s="66"/>
    </row>
    <row r="32" spans="2:19">
      <c r="B32" s="66"/>
      <c r="C32" s="60" t="s">
        <v>112</v>
      </c>
    </row>
    <row r="33" spans="2:6">
      <c r="B33" s="66"/>
    </row>
    <row r="34" spans="2:6">
      <c r="B34" s="66"/>
      <c r="E34" s="64" t="s">
        <v>49</v>
      </c>
    </row>
    <row r="35" spans="2:6">
      <c r="B35" s="66"/>
      <c r="E35" s="60" t="s">
        <v>127</v>
      </c>
      <c r="F35" s="60">
        <v>0.995</v>
      </c>
    </row>
    <row r="36" spans="2:6">
      <c r="B36" s="66"/>
      <c r="E36" s="60" t="s">
        <v>128</v>
      </c>
      <c r="F36" s="60">
        <v>0.995</v>
      </c>
    </row>
    <row r="37" spans="2:6">
      <c r="B37" s="66"/>
    </row>
    <row r="38" spans="2:6">
      <c r="B38" s="66"/>
      <c r="E38" s="174" t="s">
        <v>107</v>
      </c>
      <c r="F38" s="184">
        <f>F35*F36</f>
        <v>0.99002500000000004</v>
      </c>
    </row>
    <row r="39" spans="2:6">
      <c r="B39" s="66"/>
      <c r="E39" s="170" t="s">
        <v>111</v>
      </c>
      <c r="F39" s="60">
        <f>1-F38</f>
        <v>9.9749999999999561E-3</v>
      </c>
    </row>
    <row r="40" spans="2:6">
      <c r="B40" s="66"/>
    </row>
    <row r="41" spans="2:6">
      <c r="B41" s="66"/>
    </row>
    <row r="42" spans="2:6">
      <c r="B42" s="66"/>
    </row>
    <row r="43" spans="2:6">
      <c r="B43" s="66"/>
    </row>
    <row r="44" spans="2:6">
      <c r="B44" s="66"/>
    </row>
    <row r="45" spans="2:6">
      <c r="B45" s="66"/>
    </row>
    <row r="46" spans="2:6">
      <c r="B46" s="66"/>
    </row>
    <row r="47" spans="2:6">
      <c r="B47" s="66"/>
    </row>
    <row r="48" spans="2:6">
      <c r="B48" s="66"/>
    </row>
    <row r="49" spans="2:18">
      <c r="B49" s="66"/>
    </row>
    <row r="50" spans="2:18">
      <c r="B50" s="66"/>
    </row>
    <row r="51" spans="2:18">
      <c r="B51" s="66"/>
    </row>
    <row r="52" spans="2:18">
      <c r="B52" s="66"/>
    </row>
    <row r="53" spans="2:18">
      <c r="B53" s="66"/>
    </row>
    <row r="54" spans="2:18">
      <c r="B54" s="66"/>
    </row>
    <row r="55" spans="2:18">
      <c r="B55" s="66"/>
    </row>
    <row r="56" spans="2:18">
      <c r="B56" s="66"/>
    </row>
    <row r="57" spans="2:18">
      <c r="B57" s="66"/>
    </row>
    <row r="58" spans="2:18">
      <c r="B58" s="66"/>
      <c r="R58" s="60" t="s">
        <v>93</v>
      </c>
    </row>
    <row r="59" spans="2:18">
      <c r="B59" s="66"/>
    </row>
    <row r="60" spans="2:18">
      <c r="B60" s="66"/>
    </row>
    <row r="61" spans="2:18">
      <c r="B61" s="66"/>
      <c r="C61" s="60" t="s">
        <v>143</v>
      </c>
    </row>
    <row r="62" spans="2:18">
      <c r="B62" s="66"/>
    </row>
    <row r="63" spans="2:18">
      <c r="B63" s="66"/>
      <c r="E63" s="60" t="s">
        <v>156</v>
      </c>
    </row>
    <row r="64" spans="2:18">
      <c r="B64" s="66"/>
      <c r="E64" s="60" t="s">
        <v>149</v>
      </c>
      <c r="F64" s="60">
        <v>100</v>
      </c>
      <c r="G64" s="60" t="s">
        <v>148</v>
      </c>
    </row>
    <row r="65" spans="2:8">
      <c r="B65" s="66"/>
    </row>
    <row r="66" spans="2:8">
      <c r="B66" s="66"/>
      <c r="E66" s="60" t="s">
        <v>94</v>
      </c>
      <c r="F66" s="60">
        <v>1500</v>
      </c>
      <c r="G66" s="60" t="s">
        <v>59</v>
      </c>
    </row>
    <row r="67" spans="2:8">
      <c r="B67" s="66"/>
      <c r="E67" s="60" t="s">
        <v>144</v>
      </c>
      <c r="F67" s="60">
        <v>360000</v>
      </c>
      <c r="G67" s="60" t="s">
        <v>145</v>
      </c>
    </row>
    <row r="68" spans="2:8">
      <c r="B68" s="66"/>
    </row>
    <row r="69" spans="2:8">
      <c r="B69" s="66"/>
    </row>
    <row r="70" spans="2:8">
      <c r="B70" s="66"/>
      <c r="E70" s="60" t="s">
        <v>22</v>
      </c>
      <c r="F70" s="60">
        <f>161000000*(100/250)</f>
        <v>64400000</v>
      </c>
      <c r="G70" s="60" t="s">
        <v>20</v>
      </c>
      <c r="H70" s="60" t="s">
        <v>159</v>
      </c>
    </row>
    <row r="71" spans="2:8">
      <c r="B71" s="66"/>
      <c r="C71" s="60" t="s">
        <v>154</v>
      </c>
      <c r="E71" s="64" t="s">
        <v>119</v>
      </c>
      <c r="F71" s="60">
        <f>F70/F67/1000/30</f>
        <v>5.9629629629629624E-3</v>
      </c>
      <c r="G71" s="60" t="s">
        <v>153</v>
      </c>
    </row>
    <row r="72" spans="2:8">
      <c r="B72" s="66"/>
    </row>
    <row r="73" spans="2:8">
      <c r="B73" s="66"/>
      <c r="E73" s="60" t="s">
        <v>146</v>
      </c>
      <c r="F73" s="188">
        <v>0.45</v>
      </c>
      <c r="G73" s="176" t="s">
        <v>147</v>
      </c>
    </row>
    <row r="74" spans="2:8">
      <c r="B74" s="66"/>
      <c r="F74" s="176">
        <f>F73*F64</f>
        <v>45</v>
      </c>
      <c r="G74" s="176" t="s">
        <v>150</v>
      </c>
    </row>
    <row r="75" spans="2:8">
      <c r="B75" s="66"/>
      <c r="F75" s="176">
        <f>F74*F67</f>
        <v>16200000</v>
      </c>
      <c r="G75" s="176" t="s">
        <v>151</v>
      </c>
    </row>
    <row r="76" spans="2:8">
      <c r="B76" s="66"/>
      <c r="E76" s="37" t="s">
        <v>23</v>
      </c>
      <c r="F76" s="176">
        <f>F75</f>
        <v>16200000</v>
      </c>
      <c r="G76" s="176" t="s">
        <v>151</v>
      </c>
    </row>
    <row r="77" spans="2:8">
      <c r="B77" s="66"/>
      <c r="G77" s="176"/>
    </row>
    <row r="78" spans="2:8">
      <c r="B78" s="66"/>
      <c r="C78" s="60" t="s">
        <v>154</v>
      </c>
      <c r="E78" s="64" t="s">
        <v>118</v>
      </c>
      <c r="F78" s="60">
        <f>F74/1000</f>
        <v>4.4999999999999998E-2</v>
      </c>
      <c r="G78" s="176" t="s">
        <v>155</v>
      </c>
    </row>
    <row r="79" spans="2:8">
      <c r="B79" s="66"/>
      <c r="G79" s="176"/>
    </row>
    <row r="80" spans="2:8">
      <c r="B80" s="66"/>
      <c r="G80" s="176"/>
    </row>
    <row r="81" spans="2:7">
      <c r="B81" s="66"/>
      <c r="G81" s="176"/>
    </row>
    <row r="82" spans="2:7">
      <c r="B82" s="66"/>
      <c r="G82" s="176"/>
    </row>
    <row r="83" spans="2:7">
      <c r="B83" s="66"/>
      <c r="F83" s="176"/>
      <c r="G83" s="176"/>
    </row>
    <row r="84" spans="2:7">
      <c r="B84" s="66"/>
    </row>
    <row r="85" spans="2:7">
      <c r="B85" s="66"/>
    </row>
    <row r="86" spans="2:7">
      <c r="B86" s="66"/>
    </row>
    <row r="87" spans="2:7">
      <c r="B87" s="66"/>
    </row>
    <row r="88" spans="2:7">
      <c r="B88" s="66"/>
    </row>
    <row r="89" spans="2:7">
      <c r="B89" s="66"/>
      <c r="C89" s="64"/>
    </row>
    <row r="90" spans="2:7">
      <c r="B90" s="66"/>
      <c r="C90" s="64"/>
    </row>
    <row r="91" spans="2:7">
      <c r="B91" s="66"/>
    </row>
    <row r="92" spans="2:7">
      <c r="B92" s="66"/>
    </row>
    <row r="93" spans="2:7">
      <c r="B93" s="66"/>
    </row>
    <row r="94" spans="2:7">
      <c r="B94" s="66"/>
    </row>
    <row r="95" spans="2:7">
      <c r="B95" s="66"/>
    </row>
    <row r="96" spans="2:7">
      <c r="B96" s="66"/>
    </row>
    <row r="97" spans="2:8">
      <c r="B97" s="66"/>
    </row>
    <row r="98" spans="2:8">
      <c r="B98" s="66"/>
    </row>
    <row r="99" spans="2:8">
      <c r="B99" s="66"/>
    </row>
    <row r="100" spans="2:8">
      <c r="B100" s="66"/>
    </row>
    <row r="101" spans="2:8">
      <c r="B101" s="66"/>
    </row>
    <row r="102" spans="2:8">
      <c r="B102" s="66"/>
    </row>
    <row r="103" spans="2:8">
      <c r="B103" s="66"/>
    </row>
    <row r="104" spans="2:8">
      <c r="B104" s="66"/>
    </row>
    <row r="105" spans="2:8">
      <c r="B105" s="66"/>
    </row>
    <row r="106" spans="2:8">
      <c r="B106" s="66"/>
    </row>
    <row r="107" spans="2:8">
      <c r="B107" s="66"/>
      <c r="C107" s="60" t="s">
        <v>112</v>
      </c>
    </row>
    <row r="108" spans="2:8">
      <c r="B108" s="66"/>
      <c r="E108" s="175" t="s">
        <v>123</v>
      </c>
    </row>
    <row r="109" spans="2:8">
      <c r="B109" s="66"/>
      <c r="E109" s="64" t="s">
        <v>130</v>
      </c>
    </row>
    <row r="110" spans="2:8">
      <c r="B110" s="66"/>
      <c r="E110" s="60" t="s">
        <v>131</v>
      </c>
      <c r="G110" s="176">
        <v>9257430</v>
      </c>
      <c r="H110" s="60" t="s">
        <v>135</v>
      </c>
    </row>
    <row r="111" spans="2:8">
      <c r="B111" s="66"/>
      <c r="E111" s="60" t="s">
        <v>140</v>
      </c>
      <c r="G111" s="185">
        <f>G110*120/3600/8760</f>
        <v>35.226141552511415</v>
      </c>
      <c r="H111" s="60" t="s">
        <v>59</v>
      </c>
    </row>
    <row r="112" spans="2:8">
      <c r="B112" s="66"/>
      <c r="G112" s="176"/>
    </row>
    <row r="113" spans="2:9">
      <c r="B113" s="66"/>
      <c r="G113" s="176"/>
      <c r="I113" s="134"/>
    </row>
    <row r="114" spans="2:9">
      <c r="B114" s="66"/>
      <c r="E114" s="175" t="s">
        <v>129</v>
      </c>
      <c r="G114" s="176"/>
      <c r="I114" s="134"/>
    </row>
    <row r="115" spans="2:9">
      <c r="B115" s="66"/>
      <c r="E115" s="60" t="s">
        <v>113</v>
      </c>
      <c r="F115" s="60" t="s">
        <v>117</v>
      </c>
      <c r="G115" s="176">
        <v>2869638</v>
      </c>
      <c r="I115" s="134"/>
    </row>
    <row r="116" spans="2:9">
      <c r="B116" s="66"/>
      <c r="E116" s="60" t="s">
        <v>120</v>
      </c>
      <c r="G116" s="177">
        <v>0.106</v>
      </c>
    </row>
    <row r="117" spans="2:9">
      <c r="B117" s="66"/>
      <c r="E117" s="60" t="s">
        <v>132</v>
      </c>
      <c r="F117" s="60" t="s">
        <v>117</v>
      </c>
      <c r="G117" s="176">
        <v>43484039</v>
      </c>
    </row>
    <row r="118" spans="2:9">
      <c r="B118" s="66"/>
      <c r="E118" s="60" t="s">
        <v>120</v>
      </c>
      <c r="G118" s="177">
        <v>0.13500000000000001</v>
      </c>
    </row>
    <row r="119" spans="2:9">
      <c r="B119" s="66"/>
      <c r="E119" s="64" t="s">
        <v>119</v>
      </c>
      <c r="F119" s="60" t="s">
        <v>117</v>
      </c>
      <c r="G119" s="186">
        <f>((G115*G116+G117*G118)/G110)</f>
        <v>0.66698067314578668</v>
      </c>
    </row>
    <row r="120" spans="2:9">
      <c r="B120" s="66"/>
    </row>
    <row r="121" spans="2:9">
      <c r="B121" s="66"/>
      <c r="E121" s="175" t="s">
        <v>116</v>
      </c>
      <c r="F121" s="169"/>
      <c r="G121" s="169"/>
    </row>
    <row r="122" spans="2:9">
      <c r="B122" s="66"/>
      <c r="E122" s="60" t="s">
        <v>114</v>
      </c>
      <c r="F122" s="60" t="s">
        <v>117</v>
      </c>
      <c r="G122" s="176">
        <v>6873</v>
      </c>
    </row>
    <row r="123" spans="2:9">
      <c r="B123" s="66"/>
      <c r="E123" s="60" t="s">
        <v>115</v>
      </c>
      <c r="F123" s="60" t="s">
        <v>117</v>
      </c>
      <c r="G123" s="176">
        <v>122281</v>
      </c>
    </row>
    <row r="124" spans="2:9">
      <c r="B124" s="66"/>
      <c r="E124" s="60" t="s">
        <v>134</v>
      </c>
      <c r="F124" s="60" t="s">
        <v>117</v>
      </c>
      <c r="G124" s="176">
        <v>198528</v>
      </c>
    </row>
    <row r="125" spans="2:9">
      <c r="B125" s="66"/>
      <c r="E125" s="60" t="s">
        <v>133</v>
      </c>
      <c r="F125" s="60" t="s">
        <v>117</v>
      </c>
      <c r="G125" s="176">
        <v>1171188</v>
      </c>
    </row>
    <row r="126" spans="2:9">
      <c r="B126" s="66"/>
      <c r="E126" s="64" t="s">
        <v>118</v>
      </c>
      <c r="F126" s="60" t="s">
        <v>117</v>
      </c>
      <c r="G126" s="60">
        <f>SUM(G122:G125)/G110</f>
        <v>0.16190994692911531</v>
      </c>
    </row>
    <row r="127" spans="2:9">
      <c r="B127" s="66"/>
    </row>
    <row r="128" spans="2:9">
      <c r="B128" s="66"/>
      <c r="E128" s="179" t="s">
        <v>121</v>
      </c>
      <c r="F128" s="60" t="s">
        <v>117</v>
      </c>
      <c r="G128" s="60">
        <f>G126</f>
        <v>0.16190994692911531</v>
      </c>
    </row>
    <row r="129" spans="2:9">
      <c r="B129" s="66"/>
      <c r="E129" s="179"/>
      <c r="F129" s="60" t="s">
        <v>20</v>
      </c>
      <c r="G129" s="60">
        <f>G128/O28</f>
        <v>0.13189145236975833</v>
      </c>
    </row>
    <row r="130" spans="2:9">
      <c r="B130" s="66"/>
      <c r="E130" s="64" t="s">
        <v>122</v>
      </c>
      <c r="F130" s="60" t="s">
        <v>117</v>
      </c>
      <c r="G130" s="178">
        <f>G119</f>
        <v>0.66698067314578668</v>
      </c>
    </row>
    <row r="131" spans="2:9">
      <c r="B131" s="66"/>
      <c r="E131" s="64"/>
      <c r="F131" s="60" t="s">
        <v>20</v>
      </c>
      <c r="G131" s="178">
        <f>G130/O28</f>
        <v>0.54332084811484738</v>
      </c>
    </row>
    <row r="132" spans="2:9">
      <c r="B132" s="66"/>
    </row>
    <row r="133" spans="2:9">
      <c r="B133" s="66"/>
      <c r="E133" s="60" t="s">
        <v>137</v>
      </c>
      <c r="F133" s="60" t="s">
        <v>20</v>
      </c>
      <c r="G133" s="178">
        <f>SUM(G129,G131)</f>
        <v>0.67521230048460568</v>
      </c>
    </row>
    <row r="134" spans="2:9">
      <c r="B134" s="66"/>
      <c r="E134" s="60" t="s">
        <v>138</v>
      </c>
      <c r="F134" s="60" t="s">
        <v>20</v>
      </c>
      <c r="G134" s="60">
        <f>G133/H27</f>
        <v>5.6220841006211966E-3</v>
      </c>
    </row>
    <row r="135" spans="2:9">
      <c r="B135" s="66"/>
      <c r="C135" s="64"/>
      <c r="E135" s="60" t="s">
        <v>139</v>
      </c>
      <c r="F135" s="60" t="s">
        <v>20</v>
      </c>
      <c r="G135" s="60">
        <f>G134*3600</f>
        <v>20.239502762236306</v>
      </c>
    </row>
    <row r="136" spans="2:9">
      <c r="B136" s="66"/>
      <c r="E136" s="60" t="s">
        <v>139</v>
      </c>
      <c r="F136" s="60" t="s">
        <v>136</v>
      </c>
      <c r="G136" s="60">
        <f>G135*O28</f>
        <v>24.846013590921288</v>
      </c>
    </row>
    <row r="137" spans="2:9">
      <c r="B137" s="66"/>
    </row>
    <row r="138" spans="2:9">
      <c r="B138" s="66"/>
      <c r="E138" s="60" t="s">
        <v>24</v>
      </c>
      <c r="F138" s="60">
        <v>30</v>
      </c>
      <c r="G138" s="60" t="s">
        <v>1</v>
      </c>
    </row>
    <row r="139" spans="2:9">
      <c r="B139" s="66"/>
    </row>
    <row r="140" spans="2:9">
      <c r="B140" s="66"/>
      <c r="E140" s="60" t="s">
        <v>22</v>
      </c>
      <c r="F140" s="60">
        <f>PV(F144,F138,-G131*G110*F138/29)</f>
        <v>49050069.854071982</v>
      </c>
      <c r="G140" s="60" t="s">
        <v>20</v>
      </c>
      <c r="I140" s="187"/>
    </row>
    <row r="141" spans="2:9">
      <c r="B141" s="66"/>
      <c r="E141" s="60" t="s">
        <v>23</v>
      </c>
      <c r="F141" s="60">
        <f>G129*G110</f>
        <v>1220975.8879113719</v>
      </c>
      <c r="G141" s="60" t="s">
        <v>20</v>
      </c>
    </row>
    <row r="142" spans="2:9">
      <c r="B142" s="66"/>
      <c r="H142" s="60" t="s">
        <v>112</v>
      </c>
    </row>
    <row r="143" spans="2:9">
      <c r="B143" s="66"/>
      <c r="E143" s="60" t="s">
        <v>68</v>
      </c>
      <c r="F143" s="60">
        <v>0.5</v>
      </c>
      <c r="G143" s="60" t="s">
        <v>1</v>
      </c>
      <c r="H143" s="60" t="s">
        <v>112</v>
      </c>
    </row>
    <row r="144" spans="2:9">
      <c r="B144" s="66"/>
      <c r="E144" s="174" t="s">
        <v>63</v>
      </c>
      <c r="F144" s="60">
        <v>0.1</v>
      </c>
    </row>
    <row r="145" spans="2:18">
      <c r="B145" s="66"/>
    </row>
    <row r="146" spans="2:18">
      <c r="B146" s="66"/>
    </row>
    <row r="147" spans="2:18">
      <c r="B147" s="66"/>
    </row>
    <row r="148" spans="2:18">
      <c r="B148" s="66"/>
    </row>
    <row r="149" spans="2:18">
      <c r="B149" s="66"/>
      <c r="C149" s="64" t="s">
        <v>104</v>
      </c>
    </row>
    <row r="150" spans="2:18">
      <c r="B150" s="66"/>
    </row>
    <row r="151" spans="2:18">
      <c r="B151" s="66"/>
    </row>
    <row r="152" spans="2:18">
      <c r="B152" s="66"/>
    </row>
    <row r="153" spans="2:18">
      <c r="B153" s="66"/>
      <c r="C153" s="64" t="s">
        <v>98</v>
      </c>
    </row>
    <row r="154" spans="2:18">
      <c r="B154" s="66"/>
      <c r="C154" s="64" t="s">
        <v>102</v>
      </c>
      <c r="R154" s="60" t="s">
        <v>92</v>
      </c>
    </row>
    <row r="155" spans="2:18">
      <c r="B155" s="66"/>
    </row>
    <row r="156" spans="2:18">
      <c r="B156" s="66"/>
    </row>
    <row r="157" spans="2:18">
      <c r="B157" s="66"/>
      <c r="C157" s="60" t="s">
        <v>103</v>
      </c>
    </row>
    <row r="158" spans="2:18">
      <c r="B158" s="66"/>
    </row>
    <row r="159" spans="2:18">
      <c r="B159" s="66"/>
    </row>
    <row r="160" spans="2:18">
      <c r="B160" s="66"/>
    </row>
    <row r="161" spans="2:2">
      <c r="B161" s="66"/>
    </row>
    <row r="162" spans="2:2">
      <c r="B162" s="66"/>
    </row>
    <row r="163" spans="2:2">
      <c r="B163" s="66"/>
    </row>
    <row r="164" spans="2:2">
      <c r="B164" s="66"/>
    </row>
    <row r="165" spans="2:2">
      <c r="B165" s="66"/>
    </row>
    <row r="166" spans="2:2">
      <c r="B166" s="66"/>
    </row>
    <row r="167" spans="2:2">
      <c r="B167" s="66"/>
    </row>
    <row r="168" spans="2:2">
      <c r="B168" s="66"/>
    </row>
    <row r="169" spans="2:2">
      <c r="B169" s="66"/>
    </row>
    <row r="170" spans="2:2">
      <c r="B170" s="66"/>
    </row>
    <row r="171" spans="2:2">
      <c r="B171" s="66"/>
    </row>
    <row r="172" spans="2:2">
      <c r="B172" s="66"/>
    </row>
    <row r="173" spans="2:2">
      <c r="B173" s="66"/>
    </row>
    <row r="174" spans="2:2">
      <c r="B174" s="66"/>
    </row>
    <row r="175" spans="2:2">
      <c r="B175" s="66"/>
    </row>
    <row r="176" spans="2:2">
      <c r="B176" s="66"/>
    </row>
    <row r="177" spans="2:2">
      <c r="B177" s="66"/>
    </row>
    <row r="178" spans="2:2">
      <c r="B178" s="66"/>
    </row>
    <row r="179" spans="2:2">
      <c r="B179" s="66"/>
    </row>
    <row r="180" spans="2:2">
      <c r="B180" s="66"/>
    </row>
    <row r="181" spans="2:2">
      <c r="B181" s="66"/>
    </row>
    <row r="182" spans="2:2">
      <c r="B182" s="66"/>
    </row>
    <row r="183" spans="2:2">
      <c r="B183" s="66"/>
    </row>
    <row r="184" spans="2:2">
      <c r="B184" s="66"/>
    </row>
    <row r="185" spans="2:2">
      <c r="B185" s="66"/>
    </row>
    <row r="186" spans="2:2">
      <c r="B186" s="66"/>
    </row>
    <row r="187" spans="2:2">
      <c r="B187" s="66"/>
    </row>
    <row r="188" spans="2:2">
      <c r="B188" s="66"/>
    </row>
    <row r="189" spans="2:2">
      <c r="B189" s="66"/>
    </row>
    <row r="190" spans="2:2">
      <c r="B190" s="66"/>
    </row>
    <row r="191" spans="2:2">
      <c r="B191" s="66"/>
    </row>
    <row r="192" spans="2:2">
      <c r="B192" s="66"/>
    </row>
    <row r="193" spans="2:2">
      <c r="B193" s="66"/>
    </row>
    <row r="194" spans="2:2">
      <c r="B194" s="66"/>
    </row>
    <row r="195" spans="2:2">
      <c r="B195" s="66"/>
    </row>
    <row r="196" spans="2:2">
      <c r="B196" s="66"/>
    </row>
    <row r="197" spans="2:2">
      <c r="B197" s="66"/>
    </row>
    <row r="198" spans="2:2">
      <c r="B198" s="66"/>
    </row>
    <row r="199" spans="2:2">
      <c r="B199" s="66"/>
    </row>
    <row r="200" spans="2:2">
      <c r="B200" s="66"/>
    </row>
    <row r="201" spans="2:2">
      <c r="B201" s="66"/>
    </row>
    <row r="202" spans="2:2">
      <c r="B202" s="66"/>
    </row>
    <row r="203" spans="2:2">
      <c r="B203" s="66"/>
    </row>
    <row r="204" spans="2:2">
      <c r="B204" s="66"/>
    </row>
    <row r="205" spans="2:2">
      <c r="B205" s="66"/>
    </row>
    <row r="206" spans="2:2">
      <c r="B206" s="66"/>
    </row>
    <row r="207" spans="2:2">
      <c r="B207" s="66"/>
    </row>
    <row r="208" spans="2:2">
      <c r="B208" s="66"/>
    </row>
    <row r="209" spans="2:2">
      <c r="B209" s="66"/>
    </row>
    <row r="210" spans="2:2">
      <c r="B210" s="66"/>
    </row>
    <row r="211" spans="2:2">
      <c r="B211" s="66"/>
    </row>
    <row r="212" spans="2:2">
      <c r="B212" s="66"/>
    </row>
    <row r="213" spans="2:2">
      <c r="B213" s="66"/>
    </row>
    <row r="214" spans="2:2">
      <c r="B214" s="66"/>
    </row>
    <row r="215" spans="2:2">
      <c r="B215" s="66"/>
    </row>
    <row r="216" spans="2:2">
      <c r="B216" s="66"/>
    </row>
    <row r="217" spans="2:2">
      <c r="B217" s="66"/>
    </row>
    <row r="218" spans="2:2">
      <c r="B218" s="66"/>
    </row>
    <row r="219" spans="2:2">
      <c r="B219" s="66"/>
    </row>
    <row r="220" spans="2:2">
      <c r="B220" s="66"/>
    </row>
    <row r="221" spans="2:2">
      <c r="B221" s="66"/>
    </row>
    <row r="222" spans="2:2">
      <c r="B222" s="66"/>
    </row>
    <row r="223" spans="2:2">
      <c r="B223" s="66"/>
    </row>
    <row r="224" spans="2:2">
      <c r="B224" s="66"/>
    </row>
    <row r="225" spans="2:2">
      <c r="B225" s="66"/>
    </row>
    <row r="226" spans="2:2">
      <c r="B226" s="66"/>
    </row>
    <row r="227" spans="2:2">
      <c r="B227" s="66"/>
    </row>
    <row r="228" spans="2:2">
      <c r="B228" s="66"/>
    </row>
    <row r="229" spans="2:2">
      <c r="B229" s="66"/>
    </row>
    <row r="230" spans="2:2">
      <c r="B230" s="66"/>
    </row>
    <row r="231" spans="2:2">
      <c r="B231" s="66"/>
    </row>
    <row r="232" spans="2:2">
      <c r="B232" s="66"/>
    </row>
    <row r="233" spans="2:2">
      <c r="B233" s="66"/>
    </row>
    <row r="234" spans="2:2">
      <c r="B234" s="66"/>
    </row>
    <row r="235" spans="2:2">
      <c r="B235" s="66"/>
    </row>
    <row r="236" spans="2:2">
      <c r="B236" s="66"/>
    </row>
    <row r="237" spans="2:2">
      <c r="B237" s="66"/>
    </row>
    <row r="238" spans="2:2">
      <c r="B238" s="66"/>
    </row>
    <row r="239" spans="2:2">
      <c r="B239" s="66"/>
    </row>
    <row r="240" spans="2:2">
      <c r="B240" s="66"/>
    </row>
    <row r="241" spans="2:2">
      <c r="B241" s="66"/>
    </row>
    <row r="242" spans="2:2">
      <c r="B242" s="66"/>
    </row>
    <row r="243" spans="2:2">
      <c r="B243" s="66"/>
    </row>
    <row r="244" spans="2:2">
      <c r="B244" s="66"/>
    </row>
    <row r="245" spans="2:2">
      <c r="B245" s="66"/>
    </row>
  </sheetData>
  <hyperlinks>
    <hyperlink ref="R28" r:id="rId1" xr:uid="{00000000-0004-0000-0300-000000000000}"/>
  </hyperlinks>
  <pageMargins left="0.75" right="0.75" top="1" bottom="1" header="0.5" footer="0.5"/>
  <pageSetup paperSize="9" orientation="portrait" horizontalDpi="4294967292" verticalDpi="4294967292"/>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4">
    <tabColor theme="6" tint="0.79998168889431442"/>
  </sheetPr>
  <dimension ref="B1:J34"/>
  <sheetViews>
    <sheetView workbookViewId="0">
      <selection activeCell="C3" sqref="C3"/>
    </sheetView>
  </sheetViews>
  <sheetFormatPr baseColWidth="10" defaultColWidth="33.1640625" defaultRowHeight="16"/>
  <cols>
    <col min="1" max="1" width="3.5" style="53" customWidth="1"/>
    <col min="2" max="2" width="6.5" style="53" customWidth="1"/>
    <col min="3" max="3" width="27.83203125" style="53" customWidth="1"/>
    <col min="4" max="4" width="48.33203125" style="53" customWidth="1"/>
    <col min="5" max="5" width="10.1640625" style="53" customWidth="1"/>
    <col min="6" max="7" width="13.1640625" style="53" customWidth="1"/>
    <col min="8" max="8" width="12.5" style="57" customWidth="1"/>
    <col min="9" max="9" width="31.5" style="57" customWidth="1"/>
    <col min="10" max="10" width="98.5" style="53" customWidth="1"/>
    <col min="11" max="16384" width="33.1640625" style="53"/>
  </cols>
  <sheetData>
    <row r="1" spans="2:10" ht="17" thickBot="1"/>
    <row r="2" spans="2:10">
      <c r="B2" s="54"/>
      <c r="C2" s="55"/>
      <c r="D2" s="55"/>
      <c r="E2" s="55"/>
      <c r="F2" s="55"/>
      <c r="G2" s="55"/>
      <c r="H2" s="58"/>
      <c r="I2" s="58"/>
      <c r="J2" s="55"/>
    </row>
    <row r="3" spans="2:10">
      <c r="B3" s="56"/>
      <c r="C3" s="13" t="s">
        <v>15</v>
      </c>
      <c r="D3" s="13"/>
      <c r="E3" s="13"/>
      <c r="F3" s="13"/>
      <c r="G3" s="13"/>
      <c r="H3" s="18"/>
      <c r="I3" s="18"/>
    </row>
    <row r="4" spans="2:10">
      <c r="B4" s="56"/>
    </row>
    <row r="5" spans="2:10">
      <c r="B5" s="59"/>
      <c r="C5" s="15" t="s">
        <v>16</v>
      </c>
      <c r="D5" s="15" t="s">
        <v>0</v>
      </c>
      <c r="E5" s="15" t="s">
        <v>12</v>
      </c>
      <c r="F5" s="15" t="s">
        <v>17</v>
      </c>
      <c r="G5" s="15" t="s">
        <v>47</v>
      </c>
      <c r="H5" s="19" t="s">
        <v>18</v>
      </c>
      <c r="I5" s="19" t="s">
        <v>48</v>
      </c>
      <c r="J5" s="15" t="s">
        <v>9</v>
      </c>
    </row>
    <row r="6" spans="2:10">
      <c r="B6" s="56"/>
      <c r="C6" s="13"/>
      <c r="D6" s="13"/>
      <c r="E6" s="13"/>
      <c r="F6" s="13"/>
      <c r="G6" s="13"/>
      <c r="H6" s="18"/>
      <c r="I6" s="18"/>
      <c r="J6" s="13"/>
    </row>
    <row r="7" spans="2:10">
      <c r="B7" s="56"/>
      <c r="C7" s="167"/>
      <c r="D7" s="167" t="s">
        <v>110</v>
      </c>
      <c r="E7" s="167" t="s">
        <v>109</v>
      </c>
      <c r="F7" s="161">
        <v>41671</v>
      </c>
      <c r="G7" s="53">
        <v>2014</v>
      </c>
      <c r="H7" s="93">
        <v>43160</v>
      </c>
      <c r="I7" s="53" t="s">
        <v>100</v>
      </c>
      <c r="J7" s="53" t="s">
        <v>99</v>
      </c>
    </row>
    <row r="8" spans="2:10">
      <c r="B8" s="56"/>
      <c r="C8" s="160"/>
    </row>
    <row r="9" spans="2:10">
      <c r="B9" s="56"/>
      <c r="C9" s="167"/>
      <c r="D9" s="180" t="s">
        <v>124</v>
      </c>
      <c r="E9" s="133"/>
      <c r="H9" s="93"/>
      <c r="I9" s="92"/>
      <c r="J9" s="91" t="s">
        <v>125</v>
      </c>
    </row>
    <row r="10" spans="2:10">
      <c r="B10" s="56"/>
      <c r="C10" s="167"/>
    </row>
    <row r="11" spans="2:10">
      <c r="B11" s="56"/>
      <c r="C11" s="167" t="s">
        <v>142</v>
      </c>
      <c r="D11" s="189" t="s">
        <v>157</v>
      </c>
      <c r="E11" s="160"/>
      <c r="F11" s="189" t="s">
        <v>158</v>
      </c>
      <c r="G11" s="53">
        <v>2009</v>
      </c>
      <c r="H11" s="93">
        <v>43344</v>
      </c>
      <c r="I11" s="53"/>
      <c r="J11" s="53" t="s">
        <v>141</v>
      </c>
    </row>
    <row r="12" spans="2:10">
      <c r="B12" s="56"/>
      <c r="C12" s="167" t="s">
        <v>23</v>
      </c>
      <c r="D12" s="133"/>
      <c r="E12" s="133"/>
      <c r="H12" s="93"/>
      <c r="I12" s="53"/>
    </row>
    <row r="13" spans="2:10">
      <c r="B13" s="56"/>
    </row>
    <row r="14" spans="2:10">
      <c r="B14" s="56"/>
      <c r="C14" s="167" t="s">
        <v>142</v>
      </c>
      <c r="D14" s="133"/>
      <c r="E14" s="133"/>
      <c r="H14" s="93"/>
      <c r="J14" s="133"/>
    </row>
    <row r="15" spans="2:10">
      <c r="B15" s="56"/>
      <c r="C15" s="167" t="s">
        <v>23</v>
      </c>
      <c r="D15" s="192" t="s">
        <v>180</v>
      </c>
      <c r="E15" s="192" t="s">
        <v>184</v>
      </c>
      <c r="F15" s="192">
        <v>2023</v>
      </c>
      <c r="G15" s="192">
        <v>2023</v>
      </c>
      <c r="H15" s="201">
        <v>45413</v>
      </c>
      <c r="I15" s="202" t="s">
        <v>185</v>
      </c>
      <c r="J15" s="202" t="s">
        <v>185</v>
      </c>
    </row>
    <row r="16" spans="2:10">
      <c r="B16" s="56"/>
      <c r="C16" s="120"/>
      <c r="E16" s="96"/>
      <c r="H16" s="93"/>
      <c r="I16" s="100"/>
    </row>
    <row r="17" spans="2:10">
      <c r="B17" s="56"/>
      <c r="C17" s="133"/>
      <c r="D17" s="133"/>
      <c r="E17" s="133"/>
      <c r="H17" s="93"/>
      <c r="I17" s="100"/>
      <c r="J17" s="90"/>
    </row>
    <row r="18" spans="2:10">
      <c r="B18" s="56"/>
      <c r="C18" s="133"/>
    </row>
    <row r="19" spans="2:10">
      <c r="B19" s="56"/>
    </row>
    <row r="20" spans="2:10">
      <c r="B20" s="56"/>
      <c r="C20" s="140"/>
      <c r="D20" s="133"/>
      <c r="E20" s="133"/>
      <c r="H20" s="93"/>
      <c r="J20" s="133"/>
    </row>
    <row r="21" spans="2:10">
      <c r="B21" s="56"/>
      <c r="I21" s="53"/>
    </row>
    <row r="22" spans="2:10">
      <c r="B22" s="56"/>
      <c r="I22" s="92"/>
    </row>
    <row r="23" spans="2:10">
      <c r="B23" s="56"/>
      <c r="I23" s="53"/>
    </row>
    <row r="24" spans="2:10">
      <c r="B24" s="56"/>
    </row>
    <row r="25" spans="2:10">
      <c r="B25" s="56"/>
      <c r="C25" s="100"/>
    </row>
    <row r="26" spans="2:10">
      <c r="B26" s="56"/>
      <c r="C26" s="119"/>
    </row>
    <row r="27" spans="2:10">
      <c r="B27" s="56"/>
      <c r="C27" s="120"/>
      <c r="H27" s="53"/>
    </row>
    <row r="28" spans="2:10">
      <c r="B28" s="56"/>
      <c r="C28" s="119"/>
      <c r="H28" s="53"/>
    </row>
    <row r="29" spans="2:10">
      <c r="B29" s="56"/>
      <c r="H29" s="53"/>
    </row>
    <row r="30" spans="2:10">
      <c r="B30" s="56"/>
      <c r="C30" s="119"/>
    </row>
    <row r="31" spans="2:10">
      <c r="B31" s="56"/>
    </row>
    <row r="32" spans="2:10">
      <c r="B32" s="56"/>
    </row>
    <row r="33" spans="2:2">
      <c r="B33" s="56"/>
    </row>
    <row r="34" spans="2:2">
      <c r="B34" s="56"/>
    </row>
  </sheetData>
  <phoneticPr fontId="37" type="noConversion"/>
  <hyperlinks>
    <hyperlink ref="J15" r:id="rId1" xr:uid="{FE4E7955-CF0B-2E4A-A414-5211F97D30B6}"/>
    <hyperlink ref="I15" r:id="rId2" xr:uid="{3B1FF73F-4CB8-8045-B09E-C8FC40748C94}"/>
  </hyperlinks>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2</vt:i4>
      </vt:variant>
    </vt:vector>
  </HeadingPairs>
  <TitlesOfParts>
    <vt:vector size="7" baseType="lpstr">
      <vt:lpstr>Cover sheet</vt:lpstr>
      <vt:lpstr>Dashboard</vt:lpstr>
      <vt:lpstr>Research data</vt:lpstr>
      <vt:lpstr>Notes</vt:lpstr>
      <vt:lpstr>Sources</vt:lpstr>
      <vt:lpstr>h2comp2_flow</vt:lpstr>
      <vt:lpstr>h2comp2_mass_efficiency</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Kyra de Haan</cp:lastModifiedBy>
  <cp:lastPrinted>2015-02-13T09:40:54Z</cp:lastPrinted>
  <dcterms:created xsi:type="dcterms:W3CDTF">2011-10-26T09:05:09Z</dcterms:created>
  <dcterms:modified xsi:type="dcterms:W3CDTF">2024-07-03T14:40:00Z</dcterms:modified>
</cp:coreProperties>
</file>